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1"/>
  <workbookPr/>
  <mc:AlternateContent xmlns:mc="http://schemas.openxmlformats.org/markup-compatibility/2006">
    <mc:Choice Requires="x15">
      <x15ac:absPath xmlns:x15ac="http://schemas.microsoft.com/office/spreadsheetml/2010/11/ac" url="https://superofficenorge-my.sharepoint.com/personal/mariannes_superoffice_com/Documents/Desktop/"/>
    </mc:Choice>
  </mc:AlternateContent>
  <xr:revisionPtr revIDLastSave="268" documentId="8_{2D347D42-5372-4C7A-86B6-6EBD5E49A236}" xr6:coauthVersionLast="47" xr6:coauthVersionMax="47" xr10:uidLastSave="{E30BC46B-9DD1-426C-A198-276A71725740}"/>
  <bookViews>
    <workbookView xWindow="0" yWindow="1560" windowWidth="29010" windowHeight="11295" firstSheet="3" activeTab="3" xr2:uid="{00000000-000D-0000-FFFF-FFFF00000000}"/>
  </bookViews>
  <sheets>
    <sheet name="prices v 9" sheetId="3" state="hidden" r:id="rId1"/>
    <sheet name="prices v 10" sheetId="1" state="hidden" r:id="rId2"/>
    <sheet name="List" sheetId="4" state="hidden" r:id="rId3"/>
    <sheet name="Calculate Discount" sheetId="2" r:id="rId4"/>
  </sheets>
  <definedNames>
    <definedName name="currency">List!$A$3:$A$9</definedName>
    <definedName name="Prices10">'prices v 10'!$A$1:$J$48</definedName>
    <definedName name="Prices9">'prices v 9'!$A$1:$I$27</definedName>
    <definedName name="_xlnm.Print_Area" localSheetId="3">'Calculate Discount'!$A$1:$N$53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L31" i="2" l="1" a="1"/>
  <c r="L31" i="2" s="1"/>
  <c r="D7" i="2" l="1" a="1"/>
  <c r="D7" i="2" s="1"/>
  <c r="D10" i="2" a="1"/>
  <c r="D10" i="2" s="1"/>
  <c r="L7" i="2" a="1"/>
  <c r="L7" i="2" s="1"/>
  <c r="D27" i="2" a="1"/>
  <c r="D27" i="2" s="1"/>
  <c r="D28" i="2" a="1"/>
  <c r="D28" i="2" s="1"/>
  <c r="D29" i="2" a="1"/>
  <c r="D29" i="2" s="1"/>
  <c r="F29" i="2" s="1"/>
  <c r="D30" i="2" a="1"/>
  <c r="D30" i="2" s="1"/>
  <c r="D31" i="2" a="1"/>
  <c r="D31" i="2" s="1"/>
  <c r="J48" i="2"/>
  <c r="J49" i="2"/>
  <c r="J50" i="2"/>
  <c r="J51" i="2"/>
  <c r="J52" i="2"/>
  <c r="A29" i="2"/>
  <c r="B29" i="2"/>
  <c r="A30" i="2"/>
  <c r="B30" i="2"/>
  <c r="A31" i="2"/>
  <c r="B31" i="2"/>
  <c r="F31" i="2"/>
  <c r="L50" i="2" a="1"/>
  <c r="L50" i="2" s="1"/>
  <c r="L51" i="2" a="1"/>
  <c r="L51" i="2" s="1"/>
  <c r="L52" i="2" a="1"/>
  <c r="L52" i="2" s="1"/>
  <c r="I52" i="2"/>
  <c r="I48" i="2"/>
  <c r="I49" i="2"/>
  <c r="I50" i="2"/>
  <c r="I51" i="2"/>
  <c r="N15" i="2"/>
  <c r="N19" i="2"/>
  <c r="N21" i="2"/>
  <c r="N22" i="2"/>
  <c r="N26" i="2"/>
  <c r="N27" i="2"/>
  <c r="N28" i="2"/>
  <c r="N29" i="2"/>
  <c r="N30" i="2"/>
  <c r="N34" i="2"/>
  <c r="N35" i="2"/>
  <c r="N38" i="2"/>
  <c r="N39" i="2"/>
  <c r="N40" i="2"/>
  <c r="N41" i="2"/>
  <c r="N42" i="2"/>
  <c r="N43" i="2"/>
  <c r="N44" i="2"/>
  <c r="N45" i="2"/>
  <c r="N47" i="2"/>
  <c r="F16" i="2"/>
  <c r="F17" i="2"/>
  <c r="F20" i="2"/>
  <c r="F21" i="2"/>
  <c r="F22" i="2"/>
  <c r="F24" i="2"/>
  <c r="F26" i="2"/>
  <c r="F27" i="2"/>
  <c r="L8" i="2" a="1"/>
  <c r="L8" i="2" s="1"/>
  <c r="L9" i="2" a="1"/>
  <c r="L9" i="2" s="1"/>
  <c r="L10" i="2" a="1"/>
  <c r="L10" i="2" s="1"/>
  <c r="L11" i="2" a="1"/>
  <c r="L11" i="2" s="1"/>
  <c r="L12" i="2" a="1"/>
  <c r="L12" i="2" s="1"/>
  <c r="L13" i="2" a="1"/>
  <c r="L13" i="2" s="1"/>
  <c r="L14" i="2" a="1"/>
  <c r="L14" i="2" s="1"/>
  <c r="L15" i="2" a="1"/>
  <c r="L15" i="2" s="1"/>
  <c r="L16" i="2" a="1"/>
  <c r="L16" i="2" s="1"/>
  <c r="L17" i="2" a="1"/>
  <c r="L17" i="2" s="1"/>
  <c r="L18" i="2" a="1"/>
  <c r="L18" i="2" s="1"/>
  <c r="L19" i="2" a="1"/>
  <c r="L19" i="2" s="1"/>
  <c r="L20" i="2" a="1"/>
  <c r="L20" i="2" s="1"/>
  <c r="L21" i="2" a="1"/>
  <c r="L21" i="2" s="1"/>
  <c r="L22" i="2" a="1"/>
  <c r="L22" i="2" s="1"/>
  <c r="L23" i="2" a="1"/>
  <c r="L23" i="2" s="1"/>
  <c r="L24" i="2" a="1"/>
  <c r="L24" i="2" s="1"/>
  <c r="L25" i="2" a="1"/>
  <c r="L25" i="2" s="1"/>
  <c r="L26" i="2" a="1"/>
  <c r="L26" i="2" s="1"/>
  <c r="L27" i="2" a="1"/>
  <c r="L27" i="2" s="1"/>
  <c r="L28" i="2" a="1"/>
  <c r="L28" i="2" s="1"/>
  <c r="L29" i="2" a="1"/>
  <c r="L29" i="2" s="1"/>
  <c r="L30" i="2" a="1"/>
  <c r="L30" i="2" s="1"/>
  <c r="L32" i="2" a="1"/>
  <c r="L32" i="2" s="1"/>
  <c r="L33" i="2" a="1"/>
  <c r="L33" i="2" s="1"/>
  <c r="L34" i="2" a="1"/>
  <c r="L34" i="2" s="1"/>
  <c r="L35" i="2" a="1"/>
  <c r="L35" i="2" s="1"/>
  <c r="L36" i="2" a="1"/>
  <c r="L36" i="2" s="1"/>
  <c r="L37" i="2" a="1"/>
  <c r="L37" i="2" s="1"/>
  <c r="L38" i="2" a="1"/>
  <c r="L38" i="2" s="1"/>
  <c r="L39" i="2" a="1"/>
  <c r="L39" i="2" s="1"/>
  <c r="L40" i="2" a="1"/>
  <c r="L40" i="2" s="1"/>
  <c r="L41" i="2" a="1"/>
  <c r="L41" i="2" s="1"/>
  <c r="L42" i="2" a="1"/>
  <c r="L42" i="2" s="1"/>
  <c r="L43" i="2" a="1"/>
  <c r="L43" i="2" s="1"/>
  <c r="L44" i="2" a="1"/>
  <c r="L44" i="2" s="1"/>
  <c r="L45" i="2" a="1"/>
  <c r="L45" i="2" s="1"/>
  <c r="L46" i="2" a="1"/>
  <c r="L46" i="2" s="1"/>
  <c r="L47" i="2" a="1"/>
  <c r="L47" i="2" s="1"/>
  <c r="L48" i="2" a="1"/>
  <c r="L48" i="2" s="1"/>
  <c r="L49" i="2" a="1"/>
  <c r="L49" i="2" s="1"/>
  <c r="L6" i="2" a="1"/>
  <c r="L6" i="2" s="1"/>
  <c r="D8" i="2" a="1"/>
  <c r="D8" i="2" s="1"/>
  <c r="D9" i="2" a="1"/>
  <c r="D9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F18" i="2" s="1"/>
  <c r="D19" i="2" a="1"/>
  <c r="D19" i="2" s="1"/>
  <c r="F19" i="2" s="1"/>
  <c r="D20" i="2" a="1"/>
  <c r="D20" i="2" s="1"/>
  <c r="D21" i="2" a="1"/>
  <c r="D21" i="2" s="1"/>
  <c r="D22" i="2" a="1"/>
  <c r="D22" i="2" s="1"/>
  <c r="D23" i="2" a="1"/>
  <c r="D23" i="2" s="1"/>
  <c r="F23" i="2" s="1"/>
  <c r="D24" i="2" a="1"/>
  <c r="D24" i="2" s="1"/>
  <c r="D25" i="2" a="1"/>
  <c r="D25" i="2" s="1"/>
  <c r="D26" i="2" a="1"/>
  <c r="D26" i="2" s="1"/>
  <c r="D6" i="2" a="1"/>
  <c r="D6" i="2" s="1"/>
  <c r="F6" i="2" s="1"/>
  <c r="L53" i="2" l="1"/>
  <c r="L54" i="2" s="1"/>
  <c r="L55" i="2" s="1"/>
  <c r="L56" i="2" s="1"/>
  <c r="D32" i="2"/>
  <c r="C50" i="2" l="1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B5" i="2"/>
  <c r="A5" i="2"/>
  <c r="F7" i="2" l="1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J5" i="2"/>
  <c r="I5" i="2"/>
  <c r="E8" i="2" l="1"/>
  <c r="F8" i="2" s="1"/>
  <c r="E9" i="2" l="1"/>
  <c r="F9" i="2" s="1"/>
  <c r="E10" i="2" l="1"/>
  <c r="F10" i="2" s="1"/>
  <c r="E11" i="2" l="1"/>
  <c r="E12" i="2" l="1"/>
  <c r="F11" i="2"/>
  <c r="C49" i="2"/>
  <c r="E13" i="2" l="1"/>
  <c r="E14" i="2" s="1"/>
  <c r="F12" i="2"/>
  <c r="F13" i="2" l="1"/>
  <c r="E15" i="2"/>
  <c r="F14" i="2"/>
  <c r="E16" i="2" l="1"/>
  <c r="E17" i="2" s="1"/>
  <c r="E18" i="2" s="1"/>
  <c r="E19" i="2" s="1"/>
  <c r="E20" i="2" s="1"/>
  <c r="E21" i="2" s="1"/>
  <c r="E22" i="2" s="1"/>
  <c r="E23" i="2" s="1"/>
  <c r="E24" i="2" s="1"/>
  <c r="E25" i="2" s="1"/>
  <c r="F15" i="2"/>
  <c r="E26" i="2" l="1"/>
  <c r="E27" i="2" s="1"/>
  <c r="E28" i="2" s="1"/>
  <c r="E29" i="2" s="1"/>
  <c r="E30" i="2" s="1"/>
  <c r="F25" i="2"/>
  <c r="F28" i="2" l="1"/>
  <c r="E31" i="2"/>
  <c r="F30" i="2"/>
  <c r="F32" i="2" l="1"/>
  <c r="D49" i="2" l="1"/>
  <c r="N6" i="2"/>
  <c r="C52" i="2" l="1"/>
  <c r="M6" i="2" l="1"/>
  <c r="M7" i="2" s="1"/>
  <c r="M8" i="2" l="1"/>
  <c r="M9" i="2" s="1"/>
  <c r="N7" i="2"/>
  <c r="N8" i="2"/>
  <c r="M10" i="2" l="1"/>
  <c r="N9" i="2"/>
  <c r="M11" i="2" l="1"/>
  <c r="N10" i="2"/>
  <c r="N16" i="2"/>
  <c r="M12" i="2" l="1"/>
  <c r="N11" i="2"/>
  <c r="M13" i="2" l="1"/>
  <c r="N12" i="2"/>
  <c r="M14" i="2" l="1"/>
  <c r="N13" i="2"/>
  <c r="M15" i="2" l="1"/>
  <c r="M16" i="2" s="1"/>
  <c r="M17" i="2" s="1"/>
  <c r="N14" i="2"/>
  <c r="N17" i="2" l="1"/>
  <c r="M18" i="2"/>
  <c r="N20" i="2"/>
  <c r="N18" i="2" l="1"/>
  <c r="M19" i="2"/>
  <c r="M20" i="2" s="1"/>
  <c r="M21" i="2" s="1"/>
  <c r="M22" i="2" s="1"/>
  <c r="M23" i="2" s="1"/>
  <c r="N23" i="2" l="1"/>
  <c r="M24" i="2"/>
  <c r="N24" i="2" l="1"/>
  <c r="M25" i="2"/>
  <c r="N25" i="2" l="1"/>
  <c r="M26" i="2"/>
  <c r="M27" i="2" s="1"/>
  <c r="M28" i="2" s="1"/>
  <c r="M29" i="2" l="1"/>
  <c r="M30" i="2" l="1"/>
  <c r="M31" i="2" l="1"/>
  <c r="N31" i="2" s="1"/>
  <c r="M32" i="2" l="1"/>
  <c r="N32" i="2" s="1"/>
  <c r="M33" i="2" l="1"/>
  <c r="N33" i="2" s="1"/>
  <c r="M34" i="2" l="1"/>
  <c r="M35" i="2" l="1"/>
  <c r="M36" i="2" l="1"/>
  <c r="N36" i="2" s="1"/>
  <c r="M37" i="2" l="1"/>
  <c r="N37" i="2" s="1"/>
  <c r="M38" i="2" l="1"/>
  <c r="M39" i="2" l="1"/>
  <c r="M40" i="2" l="1"/>
  <c r="M41" i="2" l="1"/>
  <c r="M42" i="2" l="1"/>
  <c r="M43" i="2" l="1"/>
  <c r="M44" i="2" l="1"/>
  <c r="M45" i="2" l="1"/>
  <c r="M46" i="2" l="1"/>
  <c r="N46" i="2" s="1"/>
  <c r="M47" i="2" l="1"/>
  <c r="M48" i="2" l="1"/>
  <c r="N48" i="2" s="1"/>
  <c r="M49" i="2" l="1"/>
  <c r="N49" i="2" l="1"/>
  <c r="N53" i="2" s="1"/>
  <c r="N54" i="2" s="1"/>
  <c r="M50" i="2"/>
  <c r="M51" i="2" l="1"/>
  <c r="N50" i="2"/>
  <c r="M52" i="2" l="1"/>
  <c r="N52" i="2" s="1"/>
  <c r="N51" i="2"/>
  <c r="D5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<sst xmlns="http://schemas.openxmlformats.org/spreadsheetml/2006/main" count="152" uniqueCount="87">
  <si>
    <t>Article</t>
  </si>
  <si>
    <t>Name</t>
  </si>
  <si>
    <t>CHF</t>
  </si>
  <si>
    <t>DKK</t>
  </si>
  <si>
    <t>EUR</t>
  </si>
  <si>
    <t>GBP</t>
  </si>
  <si>
    <t>NOK</t>
  </si>
  <si>
    <t>SEK</t>
  </si>
  <si>
    <t>USD</t>
  </si>
  <si>
    <t>Standard CRM, Online</t>
  </si>
  <si>
    <t>Sales, Online</t>
  </si>
  <si>
    <t>Marketing, Online</t>
  </si>
  <si>
    <t>Service, Online</t>
  </si>
  <si>
    <t>Complete CRM, Online</t>
  </si>
  <si>
    <t>Expander Services</t>
  </si>
  <si>
    <t>Data Mirroring Services, Online</t>
  </si>
  <si>
    <t>CEP (1-50 users)</t>
  </si>
  <si>
    <t>CEP (51-150 users)</t>
  </si>
  <si>
    <t>CEP (151-250 users)</t>
  </si>
  <si>
    <t>CEP (251-500 users)</t>
  </si>
  <si>
    <t>CEP (501+ users)</t>
  </si>
  <si>
    <t>Forms Designer Site License (1-50 users)</t>
  </si>
  <si>
    <t>Forms Designer Site License (51-150 users)</t>
  </si>
  <si>
    <t>Forms Designer Site License (151-250 users)</t>
  </si>
  <si>
    <t>Forms Designer Site License (251-500 users)</t>
  </si>
  <si>
    <t>Forms Designer Site License (501+ users)</t>
  </si>
  <si>
    <t>Chat site License (1-50 users)</t>
  </si>
  <si>
    <t>Chat Site License (51-150 users)</t>
  </si>
  <si>
    <t>Chat Site License (151-250 users)</t>
  </si>
  <si>
    <t>Chat Site License (251-500 users)</t>
  </si>
  <si>
    <t>Chat Site License (501+ users)</t>
  </si>
  <si>
    <t>Synchronizer</t>
  </si>
  <si>
    <t>XX</t>
  </si>
  <si>
    <t>FREE CEP</t>
  </si>
  <si>
    <t xml:space="preserve"> -   </t>
  </si>
  <si>
    <t>FREE Chat</t>
  </si>
  <si>
    <t>FREE Forms</t>
  </si>
  <si>
    <t>moduleid</t>
  </si>
  <si>
    <t>price increase 011022</t>
  </si>
  <si>
    <t>10-SalesESSNT</t>
  </si>
  <si>
    <t>10-SalesPREM</t>
  </si>
  <si>
    <t>10-ServiceESSNT</t>
  </si>
  <si>
    <t>10-ServicePREM</t>
  </si>
  <si>
    <t>10-Marketing</t>
  </si>
  <si>
    <t>10-SalesESSNT+ServiceESSNT</t>
  </si>
  <si>
    <t>10-SalesESSNT+ServicePREM</t>
  </si>
  <si>
    <t>10-SalesESSNT+Marketing</t>
  </si>
  <si>
    <t>10-SalesESSNT+ServiceESSNT+Marketing</t>
  </si>
  <si>
    <t>10-SalesESSNT+ServicePREM+Marketing</t>
  </si>
  <si>
    <t>10-SalesPREM+Marketing</t>
  </si>
  <si>
    <t>10-SalesPREM+ServicePREM</t>
  </si>
  <si>
    <t>10-SalesPREM+ServicePREM+Marketing</t>
  </si>
  <si>
    <t>10-SalesPREM+ServiceESSNT</t>
  </si>
  <si>
    <t>10-SalesPREM+ServiceESSNT+Marketing</t>
  </si>
  <si>
    <t>10-ServiceESSNT+Marketing</t>
  </si>
  <si>
    <t>10-ServicePREM+Marketing</t>
  </si>
  <si>
    <t>Development Tools, Online</t>
  </si>
  <si>
    <t>10-Marketing Platform</t>
  </si>
  <si>
    <t>10-SCIM</t>
  </si>
  <si>
    <t>10-AI Platform</t>
  </si>
  <si>
    <t>10-AI Text Services</t>
  </si>
  <si>
    <t>10-AI Categorization</t>
  </si>
  <si>
    <t>10-Chatbot Connector</t>
  </si>
  <si>
    <t>10-DataBridge</t>
  </si>
  <si>
    <t>FREE Mailings</t>
  </si>
  <si>
    <t>Free Project</t>
  </si>
  <si>
    <t>Currency</t>
  </si>
  <si>
    <t xml:space="preserve">CHF </t>
  </si>
  <si>
    <t xml:space="preserve">DKK </t>
  </si>
  <si>
    <t xml:space="preserve">EUR </t>
  </si>
  <si>
    <t xml:space="preserve">GBP </t>
  </si>
  <si>
    <t xml:space="preserve">NOK </t>
  </si>
  <si>
    <t xml:space="preserve">SEK </t>
  </si>
  <si>
    <t xml:space="preserve">USD </t>
  </si>
  <si>
    <t>(choose currency first using the dropdown list)</t>
  </si>
  <si>
    <t>SuperOffice 9</t>
  </si>
  <si>
    <t>SuperOffice 10</t>
  </si>
  <si>
    <t>Quantity</t>
  </si>
  <si>
    <t>Gross</t>
  </si>
  <si>
    <t>Discount</t>
  </si>
  <si>
    <t>Net</t>
  </si>
  <si>
    <t>TOTAL</t>
  </si>
  <si>
    <t>MIGRATION RULES</t>
  </si>
  <si>
    <t>CALCULATE NEW DISCOUNT</t>
  </si>
  <si>
    <t>Old installation (inc 2,9% incr)</t>
  </si>
  <si>
    <t>New installation</t>
  </si>
  <si>
    <t>Discount on SuperOffice 10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</si>
</sst>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\ %"/>
    <numFmt numFmtId="166" formatCode="_-* #,##0.0000_-;\-* #,##0.0000_-;_-* &quot;-&quot;??_-;_-@_-"/>
    <numFmt numFmtId="167" formatCode="_(* #,##0.00000_);_(* \(#,##0.00000\);_(* &quot;-&quot;??_);_(@_)"/>
    <numFmt numFmtId="168" formatCode="0.00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0"/>
      <name val="Proxima Nova Regula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D4450D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7D4DE"/>
        <bgColor indexed="64"/>
      </patternFill>
    </fill>
    <fill>
      <patternFill patternType="solid">
        <fgColor rgb="FFF2F7F6"/>
        <bgColor indexed="64"/>
      </patternFill>
    </fill>
    <fill>
      <patternFill patternType="solid">
        <fgColor rgb="FF0A5E58"/>
        <bgColor indexed="64"/>
      </patternFill>
    </fill>
    <fill>
      <patternFill patternType="solid">
        <fgColor rgb="FFFFC7CE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9" fontId="7" fillId="0" borderId="0" applyFont="0" applyFill="0" applyBorder="0" applyAlignment="0" applyProtection="0"/>
    <xf numFmtId="0" fontId="15" fillId="7" borderId="0" applyNumberFormat="0" applyBorder="0" applyAlignment="0" applyProtection="0"/>
  </cellStyleXfs>
  <cellXfs count="3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0" xfId="0" applyFont="1"/>
    <xf numFmtId="43" fontId="0" fillId="0" borderId="0" xfId="1" applyFont="1"/>
    <xf numFmtId="0" fontId="0" fillId="0" borderId="0" xfId="0" applyAlignment="1">
      <alignment horizontal="left"/>
    </xf>
    <xf numFmtId="165" fontId="8" fillId="0" borderId="0" xfId="5" quotePrefix="1" applyNumberFormat="1" applyFont="1" applyAlignment="1"/>
    <xf numFmtId="43" fontId="4" fillId="0" borderId="0" xfId="1" quotePrefix="1" applyFont="1"/>
    <xf numFmtId="0" fontId="3" fillId="0" borderId="0" xfId="4" applyFill="1"/>
    <xf numFmtId="0" fontId="0" fillId="5" borderId="0" xfId="0" applyFill="1"/>
    <xf numFmtId="0" fontId="0" fillId="5" borderId="1" xfId="0" applyFill="1" applyBorder="1"/>
    <xf numFmtId="43" fontId="0" fillId="5" borderId="0" xfId="0" applyNumberFormat="1" applyFill="1"/>
    <xf numFmtId="43" fontId="0" fillId="5" borderId="1" xfId="0" applyNumberFormat="1" applyFill="1" applyBorder="1"/>
    <xf numFmtId="0" fontId="11" fillId="4" borderId="0" xfId="4" applyFont="1" applyFill="1"/>
    <xf numFmtId="0" fontId="9" fillId="0" borderId="0" xfId="0" applyFont="1"/>
    <xf numFmtId="0" fontId="12" fillId="0" borderId="0" xfId="0" applyFont="1"/>
    <xf numFmtId="43" fontId="0" fillId="5" borderId="0" xfId="1" applyFont="1" applyFill="1"/>
    <xf numFmtId="10" fontId="0" fillId="5" borderId="0" xfId="2" applyNumberFormat="1" applyFont="1" applyFill="1"/>
    <xf numFmtId="0" fontId="13" fillId="5" borderId="5" xfId="3" applyFont="1" applyFill="1" applyBorder="1"/>
    <xf numFmtId="10" fontId="13" fillId="5" borderId="5" xfId="3" applyNumberFormat="1" applyFont="1" applyFill="1" applyBorder="1"/>
    <xf numFmtId="9" fontId="13" fillId="5" borderId="5" xfId="3" applyNumberFormat="1" applyFont="1" applyFill="1" applyBorder="1"/>
    <xf numFmtId="10" fontId="0" fillId="0" borderId="0" xfId="2" applyNumberFormat="1" applyFont="1" applyFill="1"/>
    <xf numFmtId="164" fontId="0" fillId="0" borderId="0" xfId="0" applyNumberFormat="1"/>
    <xf numFmtId="43" fontId="4" fillId="0" borderId="0" xfId="1" applyFont="1"/>
    <xf numFmtId="43" fontId="0" fillId="0" borderId="0" xfId="0" applyNumberFormat="1"/>
    <xf numFmtId="0" fontId="9" fillId="5" borderId="0" xfId="0" applyFont="1" applyFill="1"/>
    <xf numFmtId="10" fontId="0" fillId="0" borderId="0" xfId="2" applyNumberFormat="1" applyFont="1"/>
    <xf numFmtId="0" fontId="14" fillId="0" borderId="0" xfId="0" applyFont="1"/>
    <xf numFmtId="166" fontId="0" fillId="0" borderId="0" xfId="1" applyNumberFormat="1" applyFont="1"/>
    <xf numFmtId="43" fontId="15" fillId="0" borderId="0" xfId="1" applyFont="1" applyFill="1"/>
    <xf numFmtId="43" fontId="4" fillId="0" borderId="0" xfId="1" applyFont="1" applyFill="1"/>
    <xf numFmtId="0" fontId="15" fillId="0" borderId="0" xfId="6" applyFill="1"/>
    <xf numFmtId="167" fontId="0" fillId="0" borderId="0" xfId="0" applyNumberFormat="1"/>
    <xf numFmtId="168" fontId="0" fillId="8" borderId="0" xfId="2" applyNumberFormat="1" applyFont="1" applyFill="1"/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</cellXfs>
  <cellStyles count="7">
    <cellStyle name="Bra" xfId="3" builtinId="26"/>
    <cellStyle name="Dålig" xfId="6" builtinId="27"/>
    <cellStyle name="Neutral" xfId="4" builtinId="28"/>
    <cellStyle name="Normal" xfId="0" builtinId="0"/>
    <cellStyle name="Percent 24" xfId="5" xr:uid="{6F9F2C1A-F8F0-4016-A689-255934E549C8}"/>
    <cellStyle name="Procent" xfId="2" builtinId="5"/>
    <cellStyle name="Tusental" xfId="1" builtinId="3"/>
  </cellStyles>
  <dxfs count="0"/>
  <tableStyles count="0" defaultTableStyle="TableStyleMedium2" defaultPivotStyle="PivotStyleLight16"/>
  <colors>
    <mruColors>
      <color rgb="FF0A5E58"/>
      <color rgb="FFF2F7F6"/>
      <color rgb="FFD4450D"/>
      <color rgb="FFA7D4DE"/>
      <color rgb="FFFC8B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50006</xdr:colOff>
      <xdr:row>52</xdr:row>
      <xdr:rowOff>123825</xdr:rowOff>
    </xdr:from>
    <xdr:to>
      <xdr:col>5</xdr:col>
      <xdr:colOff>44828</xdr:colOff>
      <xdr:row>64</xdr:row>
      <xdr:rowOff>35729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3A94A0-693E-4F47-821A-A43BEE80D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" y="8422481"/>
          <a:ext cx="6686135" cy="2221717"/>
        </a:xfrm>
        <a:prstGeom prst="rect">
          <a:avLst/>
        </a:prstGeom>
      </xdr:spPr>
    </xdr:pic>
    <xdr:clientData/>
  </xdr:twoCellAnchor>
  <xdr:twoCellAnchor>
    <xdr:from>
      <xdr:col>16</xdr:col>
      <xdr:colOff>190500</xdr:colOff>
      <xdr:row>2</xdr:row>
      <xdr:rowOff>166686</xdr:rowOff>
    </xdr:from>
    <xdr:to>
      <xdr:col>24</xdr:col>
      <xdr:colOff>154781</xdr:colOff>
      <xdr:row>15</xdr:row>
      <xdr:rowOff>130968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9CD052-075E-4124-B2C0-2813CCFD2109}"/>
            </a:ext>
          </a:extLst>
        </xdr:cNvPr>
        <xdr:cNvSpPr txBox="1"/>
      </xdr:nvSpPr>
      <xdr:spPr>
        <a:xfrm>
          <a:off x="17049750" y="619124"/>
          <a:ext cx="6822281" cy="2536032"/>
        </a:xfrm>
        <a:prstGeom prst="rect">
          <a:avLst/>
        </a:prstGeom>
        <a:solidFill>
          <a:srgbClr val="A7D4D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ysClr val="windowText" lastClr="000000"/>
              </a:solidFill>
              <a:latin typeface="Arial Black" panose="020B0A04020102020204" pitchFamily="34" charset="0"/>
              <a:cs typeface="Arial" panose="020B0604020202020204" pitchFamily="34" charset="0"/>
            </a:rPr>
            <a:t>INSTRUCTIONS FOR</a:t>
          </a:r>
          <a:r>
            <a:rPr lang="en-US" sz="1100" b="1" baseline="0">
              <a:solidFill>
                <a:sysClr val="windowText" lastClr="000000"/>
              </a:solidFill>
              <a:latin typeface="Arial Black" panose="020B0A04020102020204" pitchFamily="34" charset="0"/>
              <a:cs typeface="Arial" panose="020B0604020202020204" pitchFamily="34" charset="0"/>
            </a:rPr>
            <a:t> USING THIS CALCULATOR WITH A </a:t>
          </a:r>
          <a:r>
            <a:rPr lang="en-US" sz="1100" b="1">
              <a:solidFill>
                <a:sysClr val="windowText" lastClr="000000"/>
              </a:solidFill>
              <a:latin typeface="Arial Black" panose="020B0A04020102020204" pitchFamily="34" charset="0"/>
              <a:cs typeface="Arial" panose="020B0604020202020204" pitchFamily="34" charset="0"/>
            </a:rPr>
            <a:t>10 QUOTE</a:t>
          </a:r>
        </a:p>
        <a:p>
          <a:endParaRPr lang="en-US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1: Choose</a:t>
          </a:r>
          <a:r>
            <a:rPr lang="en-US" sz="1600" baseline="0">
              <a:latin typeface="Arial" panose="020B0604020202020204" pitchFamily="34" charset="0"/>
              <a:cs typeface="Arial" panose="020B0604020202020204" pitchFamily="34" charset="0"/>
            </a:rPr>
            <a:t> currency first. </a:t>
          </a:r>
        </a:p>
        <a:p>
          <a:endParaRPr lang="en-US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2: Based on the open qoute created</a:t>
          </a:r>
          <a:r>
            <a:rPr lang="en-US" sz="1600" baseline="0">
              <a:latin typeface="Arial" panose="020B0604020202020204" pitchFamily="34" charset="0"/>
              <a:cs typeface="Arial" panose="020B0604020202020204" pitchFamily="34" charset="0"/>
            </a:rPr>
            <a:t> for SO 9</a:t>
          </a:r>
          <a:endParaRPr lang="en-US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en-US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Fill in </a:t>
          </a:r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Quantity</a:t>
          </a:r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 in C6:C28 on the relevant articles</a:t>
          </a:r>
        </a:p>
        <a:p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* Fill in </a:t>
          </a:r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discount</a:t>
          </a:r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 % in cell E6</a:t>
          </a:r>
        </a:p>
        <a:p>
          <a:endParaRPr lang="en-US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3: Based</a:t>
          </a:r>
          <a:r>
            <a:rPr lang="en-US" sz="1600" baseline="0">
              <a:latin typeface="Arial" panose="020B0604020202020204" pitchFamily="34" charset="0"/>
              <a:cs typeface="Arial" panose="020B0604020202020204" pitchFamily="34" charset="0"/>
            </a:rPr>
            <a:t> on the migration rules (See line 33 to 45)</a:t>
          </a:r>
        </a:p>
        <a:p>
          <a:r>
            <a:rPr lang="en-US" sz="1600" baseline="0">
              <a:latin typeface="Arial" panose="020B0604020202020204" pitchFamily="34" charset="0"/>
              <a:cs typeface="Arial" panose="020B0604020202020204" pitchFamily="34" charset="0"/>
            </a:rPr>
            <a:t>* Fill in </a:t>
          </a:r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Quantity</a:t>
          </a:r>
          <a:r>
            <a:rPr lang="en-US" sz="1600" baseline="0">
              <a:latin typeface="Arial" panose="020B0604020202020204" pitchFamily="34" charset="0"/>
              <a:cs typeface="Arial" panose="020B0604020202020204" pitchFamily="34" charset="0"/>
            </a:rPr>
            <a:t> in K6:K50</a:t>
          </a:r>
        </a:p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workbookViewId="0">
      <selection activeCell="T14" sqref="T14"/>
    </sheetView>
  </sheetViews>
  <sheetFormatPr defaultRowHeight="15"/>
  <cols>
    <col min="2" max="2" width="43.140625" bestFit="1" customWidth="1"/>
    <col min="3" max="3" width="9.5703125" bestFit="1" customWidth="1"/>
    <col min="4" max="4" width="10.5703125" bestFit="1" customWidth="1"/>
    <col min="5" max="6" width="9.5703125" bestFit="1" customWidth="1"/>
    <col min="7" max="8" width="10.5703125" bestFit="1" customWidth="1"/>
    <col min="9" max="9" width="9.5703125" bestFit="1" customWidth="1"/>
  </cols>
  <sheetData>
    <row r="1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>
        <v>300001</v>
      </c>
      <c r="B2" s="4" t="s">
        <v>9</v>
      </c>
      <c r="C2" s="6">
        <v>52.48</v>
      </c>
      <c r="D2" s="6">
        <v>356</v>
      </c>
      <c r="E2" s="6">
        <v>47.33</v>
      </c>
      <c r="F2" s="6">
        <v>37.04</v>
      </c>
      <c r="G2" s="6">
        <v>422</v>
      </c>
      <c r="H2" s="6">
        <v>431</v>
      </c>
      <c r="I2" s="6">
        <v>52.27</v>
      </c>
    </row>
    <row r="3" spans="1:9">
      <c r="A3" s="3">
        <v>300002</v>
      </c>
      <c r="B3" s="4" t="s">
        <v>10</v>
      </c>
      <c r="C3" s="6">
        <v>63.39</v>
      </c>
      <c r="D3" s="6">
        <v>431</v>
      </c>
      <c r="E3" s="6">
        <v>59.17</v>
      </c>
      <c r="F3" s="6">
        <v>45.48</v>
      </c>
      <c r="G3" s="6">
        <v>530</v>
      </c>
      <c r="H3" s="6">
        <v>539</v>
      </c>
      <c r="I3" s="6">
        <v>65.55</v>
      </c>
    </row>
    <row r="4" spans="1:9">
      <c r="A4" s="3">
        <v>300003</v>
      </c>
      <c r="B4" s="4" t="s">
        <v>11</v>
      </c>
      <c r="C4" s="6">
        <v>63.39</v>
      </c>
      <c r="D4" s="6">
        <v>431</v>
      </c>
      <c r="E4" s="6">
        <v>59.17</v>
      </c>
      <c r="F4" s="6">
        <v>45.48</v>
      </c>
      <c r="G4" s="6">
        <v>530</v>
      </c>
      <c r="H4" s="6">
        <v>539</v>
      </c>
      <c r="I4" s="6">
        <v>65.55</v>
      </c>
    </row>
    <row r="5" spans="1:9">
      <c r="A5" s="3">
        <v>300004</v>
      </c>
      <c r="B5" s="4" t="s">
        <v>12</v>
      </c>
      <c r="C5" s="6">
        <v>63.39</v>
      </c>
      <c r="D5" s="6">
        <v>431</v>
      </c>
      <c r="E5" s="6">
        <v>59.17</v>
      </c>
      <c r="F5" s="6">
        <v>45.48</v>
      </c>
      <c r="G5" s="6">
        <v>530</v>
      </c>
      <c r="H5" s="6">
        <v>539</v>
      </c>
      <c r="I5" s="6">
        <v>65.55</v>
      </c>
    </row>
    <row r="6" spans="1:9">
      <c r="A6" s="3">
        <v>300005</v>
      </c>
      <c r="B6" s="4" t="s">
        <v>13</v>
      </c>
      <c r="C6" s="6">
        <v>73.989999999999995</v>
      </c>
      <c r="D6" s="6">
        <v>539</v>
      </c>
      <c r="E6" s="6">
        <v>69.77</v>
      </c>
      <c r="F6" s="6">
        <v>54.95</v>
      </c>
      <c r="G6" s="6">
        <v>638</v>
      </c>
      <c r="H6" s="6">
        <v>648</v>
      </c>
      <c r="I6" s="6">
        <v>77.180000000000007</v>
      </c>
    </row>
    <row r="7" spans="1:9">
      <c r="A7" s="3">
        <v>300050</v>
      </c>
      <c r="B7" s="4" t="s">
        <v>14</v>
      </c>
      <c r="C7" s="6">
        <v>73.989999999999995</v>
      </c>
      <c r="D7" s="6">
        <v>539</v>
      </c>
      <c r="E7" s="6">
        <v>69.77</v>
      </c>
      <c r="F7" s="6">
        <v>54.95</v>
      </c>
      <c r="G7" s="6">
        <v>638</v>
      </c>
      <c r="H7" s="6">
        <v>648</v>
      </c>
      <c r="I7" s="6">
        <v>77.180000000000007</v>
      </c>
    </row>
    <row r="8" spans="1:9">
      <c r="A8" s="3">
        <v>300051</v>
      </c>
      <c r="B8" s="4" t="s">
        <v>15</v>
      </c>
      <c r="C8" s="6">
        <v>73.989999999999995</v>
      </c>
      <c r="D8" s="6">
        <v>539</v>
      </c>
      <c r="E8" s="6">
        <v>69.77</v>
      </c>
      <c r="F8" s="6">
        <v>54.95</v>
      </c>
      <c r="G8" s="6">
        <v>638</v>
      </c>
      <c r="H8" s="6">
        <v>648</v>
      </c>
      <c r="I8" s="6">
        <v>77.180000000000007</v>
      </c>
    </row>
    <row r="9" spans="1:9">
      <c r="A9" s="3">
        <v>301510</v>
      </c>
      <c r="B9" s="4" t="s">
        <v>16</v>
      </c>
      <c r="C9" s="25">
        <v>547.94000000000005</v>
      </c>
      <c r="D9" s="25">
        <v>3807</v>
      </c>
      <c r="E9" s="6">
        <v>527.88</v>
      </c>
      <c r="F9" s="25">
        <v>404.65</v>
      </c>
      <c r="G9" s="6">
        <v>4631</v>
      </c>
      <c r="H9" s="25">
        <v>4733</v>
      </c>
      <c r="I9" s="25">
        <v>591.41999999999996</v>
      </c>
    </row>
    <row r="10" spans="1:9">
      <c r="A10" s="3">
        <v>301511</v>
      </c>
      <c r="B10" s="4" t="s">
        <v>17</v>
      </c>
      <c r="C10" s="25">
        <v>1095.8900000000001</v>
      </c>
      <c r="D10" s="25">
        <v>7615</v>
      </c>
      <c r="E10" s="6">
        <v>1055.75</v>
      </c>
      <c r="F10" s="25">
        <v>809.82</v>
      </c>
      <c r="G10" s="25">
        <v>9261</v>
      </c>
      <c r="H10" s="25">
        <v>9467</v>
      </c>
      <c r="I10" s="25">
        <v>1182.32</v>
      </c>
    </row>
    <row r="11" spans="1:9">
      <c r="A11" s="3">
        <v>301512</v>
      </c>
      <c r="B11" s="4" t="s">
        <v>18</v>
      </c>
      <c r="C11" s="25">
        <v>1948.93</v>
      </c>
      <c r="D11" s="25">
        <v>13583</v>
      </c>
      <c r="E11" s="25">
        <v>1876.9</v>
      </c>
      <c r="F11" s="25">
        <v>1438.54</v>
      </c>
      <c r="G11" s="25">
        <v>16464</v>
      </c>
      <c r="H11" s="25">
        <v>16876</v>
      </c>
      <c r="I11" s="25">
        <v>2103.2800000000002</v>
      </c>
    </row>
    <row r="12" spans="1:9">
      <c r="A12" s="3">
        <v>301513</v>
      </c>
      <c r="B12" s="4" t="s">
        <v>19</v>
      </c>
      <c r="C12" s="25">
        <v>3195.05</v>
      </c>
      <c r="D12" s="25">
        <v>21995</v>
      </c>
      <c r="E12" s="25">
        <v>3079.28</v>
      </c>
      <c r="F12" s="25">
        <v>2361.56</v>
      </c>
      <c r="G12" s="25">
        <v>27011</v>
      </c>
      <c r="H12" s="25">
        <v>27397</v>
      </c>
      <c r="I12" s="25">
        <v>3449.72</v>
      </c>
    </row>
    <row r="13" spans="1:9">
      <c r="A13" s="3">
        <v>301514</v>
      </c>
      <c r="B13" s="4" t="s">
        <v>20</v>
      </c>
      <c r="C13" s="25">
        <v>4383.54</v>
      </c>
      <c r="D13" s="25">
        <v>30253</v>
      </c>
      <c r="E13" s="25">
        <v>4223.0200000000004</v>
      </c>
      <c r="F13" s="25">
        <v>3235.18</v>
      </c>
      <c r="G13" s="25">
        <v>37044</v>
      </c>
      <c r="H13" s="25">
        <v>37661</v>
      </c>
      <c r="I13" s="25">
        <v>4729.28</v>
      </c>
    </row>
    <row r="14" spans="1:9">
      <c r="A14" s="3">
        <v>301515</v>
      </c>
      <c r="B14" s="4" t="s">
        <v>21</v>
      </c>
      <c r="C14" s="25">
        <v>219.18</v>
      </c>
      <c r="D14" s="25">
        <v>1518</v>
      </c>
      <c r="E14" s="25">
        <v>211.2</v>
      </c>
      <c r="F14" s="25">
        <v>161.81</v>
      </c>
      <c r="G14" s="25">
        <v>1852</v>
      </c>
      <c r="H14" s="25">
        <v>1878</v>
      </c>
      <c r="I14" s="25">
        <v>236.67</v>
      </c>
    </row>
    <row r="15" spans="1:9">
      <c r="A15" s="3">
        <v>301516</v>
      </c>
      <c r="B15" s="4" t="s">
        <v>22</v>
      </c>
      <c r="C15" s="25">
        <v>438.35</v>
      </c>
      <c r="D15" s="25">
        <v>3087</v>
      </c>
      <c r="E15" s="25">
        <v>421.89</v>
      </c>
      <c r="F15" s="25">
        <v>324.14</v>
      </c>
      <c r="G15" s="25">
        <v>3704</v>
      </c>
      <c r="H15" s="25">
        <v>3807</v>
      </c>
      <c r="I15" s="25">
        <v>473.34</v>
      </c>
    </row>
    <row r="16" spans="1:9">
      <c r="A16" s="3">
        <v>301517</v>
      </c>
      <c r="B16" s="4" t="s">
        <v>23</v>
      </c>
      <c r="C16" s="25">
        <v>779.98</v>
      </c>
      <c r="D16" s="25">
        <v>5351</v>
      </c>
      <c r="E16" s="25">
        <v>751.17</v>
      </c>
      <c r="F16" s="25">
        <v>576.24</v>
      </c>
      <c r="G16" s="25">
        <v>6586</v>
      </c>
      <c r="H16" s="25">
        <v>6791</v>
      </c>
      <c r="I16" s="25">
        <v>841.72</v>
      </c>
    </row>
    <row r="17" spans="1:9">
      <c r="A17" s="3">
        <v>301518</v>
      </c>
      <c r="B17" s="4" t="s">
        <v>24</v>
      </c>
      <c r="C17" s="25">
        <v>1277.25</v>
      </c>
      <c r="D17" s="25">
        <v>8875</v>
      </c>
      <c r="E17" s="25">
        <v>1230.94</v>
      </c>
      <c r="F17" s="25">
        <v>945.39</v>
      </c>
      <c r="G17" s="25">
        <v>10805</v>
      </c>
      <c r="H17" s="25">
        <v>11190</v>
      </c>
      <c r="I17" s="25">
        <v>1381.43</v>
      </c>
    </row>
    <row r="18" spans="1:9">
      <c r="A18" s="3">
        <v>301519</v>
      </c>
      <c r="B18" s="4" t="s">
        <v>25</v>
      </c>
      <c r="C18" s="25">
        <v>1753.42</v>
      </c>
      <c r="D18" s="25">
        <v>12348</v>
      </c>
      <c r="E18" s="25">
        <v>1691.68</v>
      </c>
      <c r="F18" s="25">
        <v>1296.54</v>
      </c>
      <c r="G18" s="25">
        <v>14818</v>
      </c>
      <c r="H18" s="25">
        <v>14818</v>
      </c>
      <c r="I18" s="25">
        <v>1895.42</v>
      </c>
    </row>
    <row r="19" spans="1:9">
      <c r="A19" s="3">
        <v>301520</v>
      </c>
      <c r="B19" s="4" t="s">
        <v>26</v>
      </c>
      <c r="C19" s="25">
        <v>164.38</v>
      </c>
      <c r="D19" s="25">
        <v>1132</v>
      </c>
      <c r="E19" s="25">
        <v>158.47</v>
      </c>
      <c r="F19" s="25">
        <v>121.42</v>
      </c>
      <c r="G19" s="25">
        <v>1389</v>
      </c>
      <c r="H19" s="25">
        <v>1415</v>
      </c>
      <c r="I19" s="25">
        <v>177.5</v>
      </c>
    </row>
    <row r="20" spans="1:9">
      <c r="A20" s="3">
        <v>301521</v>
      </c>
      <c r="B20" s="4" t="s">
        <v>27</v>
      </c>
      <c r="C20" s="25">
        <v>329.28</v>
      </c>
      <c r="D20" s="25">
        <v>2264</v>
      </c>
      <c r="E20" s="25">
        <v>316.93</v>
      </c>
      <c r="F20" s="25">
        <v>242.84</v>
      </c>
      <c r="G20" s="25">
        <v>2778</v>
      </c>
      <c r="H20" s="25">
        <v>2881</v>
      </c>
      <c r="I20" s="25">
        <v>355.01</v>
      </c>
    </row>
    <row r="21" spans="1:9">
      <c r="A21" s="3">
        <v>301522</v>
      </c>
      <c r="B21" s="4" t="s">
        <v>28</v>
      </c>
      <c r="C21" s="25">
        <v>584.47</v>
      </c>
      <c r="D21" s="25">
        <v>4116</v>
      </c>
      <c r="E21" s="25">
        <v>563.89</v>
      </c>
      <c r="F21" s="25">
        <v>432.18</v>
      </c>
      <c r="G21" s="25">
        <v>4939</v>
      </c>
      <c r="H21" s="25">
        <v>4939</v>
      </c>
      <c r="I21" s="25">
        <v>631.80999999999995</v>
      </c>
    </row>
    <row r="22" spans="1:9">
      <c r="A22" s="3">
        <v>301523</v>
      </c>
      <c r="B22" s="4" t="s">
        <v>29</v>
      </c>
      <c r="C22" s="25">
        <v>960.83</v>
      </c>
      <c r="D22" s="25">
        <v>6560</v>
      </c>
      <c r="E22" s="25">
        <v>922.24</v>
      </c>
      <c r="F22" s="25">
        <v>710.01</v>
      </c>
      <c r="G22" s="25">
        <v>8103</v>
      </c>
      <c r="H22" s="25">
        <v>8103</v>
      </c>
      <c r="I22" s="25">
        <v>1034.1500000000001</v>
      </c>
    </row>
    <row r="23" spans="1:9">
      <c r="A23" s="3">
        <v>301524</v>
      </c>
      <c r="B23" s="4" t="s">
        <v>30</v>
      </c>
      <c r="C23" s="25">
        <v>1315.06</v>
      </c>
      <c r="D23" s="25">
        <v>9261</v>
      </c>
      <c r="E23" s="25">
        <v>1265.67</v>
      </c>
      <c r="F23" s="25">
        <v>969.32</v>
      </c>
      <c r="G23" s="25">
        <v>11113</v>
      </c>
      <c r="H23" s="25">
        <v>11113</v>
      </c>
      <c r="I23" s="25">
        <v>1420.02</v>
      </c>
    </row>
    <row r="24" spans="1:9">
      <c r="A24" s="3">
        <v>305514</v>
      </c>
      <c r="B24" s="4" t="s">
        <v>31</v>
      </c>
      <c r="C24" s="25">
        <v>4.32</v>
      </c>
      <c r="D24" s="25">
        <v>32</v>
      </c>
      <c r="E24" s="6">
        <v>4.32</v>
      </c>
      <c r="F24" s="25">
        <v>3.24</v>
      </c>
      <c r="G24" s="25">
        <v>39</v>
      </c>
      <c r="H24" s="25">
        <v>40</v>
      </c>
      <c r="I24" s="25">
        <v>5.25</v>
      </c>
    </row>
    <row r="25" spans="1:9">
      <c r="A25" s="3" t="s">
        <v>32</v>
      </c>
      <c r="B25" s="4" t="s">
        <v>33</v>
      </c>
      <c r="C25" s="6" t="s">
        <v>34</v>
      </c>
      <c r="D25" s="6" t="s">
        <v>34</v>
      </c>
      <c r="E25" s="6" t="s">
        <v>34</v>
      </c>
      <c r="F25" s="6" t="s">
        <v>34</v>
      </c>
      <c r="G25" s="6" t="s">
        <v>34</v>
      </c>
      <c r="H25" s="6" t="s">
        <v>34</v>
      </c>
      <c r="I25" s="6" t="s">
        <v>34</v>
      </c>
    </row>
    <row r="26" spans="1:9">
      <c r="A26" s="3" t="s">
        <v>32</v>
      </c>
      <c r="B26" s="4" t="s">
        <v>35</v>
      </c>
      <c r="C26" s="6" t="s">
        <v>34</v>
      </c>
      <c r="D26" s="6" t="s">
        <v>34</v>
      </c>
      <c r="E26" s="6" t="s">
        <v>34</v>
      </c>
      <c r="F26" s="6" t="s">
        <v>34</v>
      </c>
      <c r="G26" s="6" t="s">
        <v>34</v>
      </c>
      <c r="H26" s="6" t="s">
        <v>34</v>
      </c>
      <c r="I26" s="6" t="s">
        <v>34</v>
      </c>
    </row>
    <row r="27" spans="1:9">
      <c r="A27" s="3" t="s">
        <v>32</v>
      </c>
      <c r="B27" s="3" t="s">
        <v>36</v>
      </c>
      <c r="C27" s="6" t="s">
        <v>34</v>
      </c>
      <c r="D27" s="6" t="s">
        <v>34</v>
      </c>
      <c r="E27" s="6" t="s">
        <v>34</v>
      </c>
      <c r="F27" s="6" t="s">
        <v>34</v>
      </c>
      <c r="G27" s="6" t="s">
        <v>34</v>
      </c>
      <c r="H27" s="6" t="s">
        <v>34</v>
      </c>
      <c r="I27" s="6" t="s">
        <v>34</v>
      </c>
    </row>
    <row r="28" spans="1:9">
      <c r="A28" s="3"/>
      <c r="B28" s="3"/>
      <c r="C28" s="6"/>
      <c r="D28" s="6"/>
      <c r="E28" s="6"/>
      <c r="F28" s="6"/>
      <c r="G28" s="6"/>
      <c r="H28" s="6"/>
      <c r="I28" s="6"/>
    </row>
    <row r="29" spans="1:9">
      <c r="A29" s="3"/>
      <c r="B29" s="3"/>
      <c r="C29" s="4"/>
      <c r="D29" s="4"/>
      <c r="E29" s="4"/>
      <c r="F29" s="4"/>
      <c r="G29" s="3"/>
      <c r="H29" s="4"/>
      <c r="I29" s="4"/>
    </row>
  </sheetData>
  <dataValidations count="1">
    <dataValidation allowBlank="1" showInputMessage="1" showErrorMessage="1" promptTitle="prices v 9" sqref="G10:G27 H1:I27 G1:G8 A1:D27 F1:F27 E1:E8 E25:E27 E11:E23" xr:uid="{00000000-0002-0000-0000-000000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workbookViewId="0">
      <selection activeCell="T14" sqref="T14"/>
    </sheetView>
  </sheetViews>
  <sheetFormatPr defaultRowHeight="15"/>
  <cols>
    <col min="1" max="1" width="9.5703125" bestFit="1" customWidth="1"/>
    <col min="2" max="2" width="7" bestFit="1" customWidth="1"/>
    <col min="3" max="3" width="44.28515625" bestFit="1" customWidth="1"/>
    <col min="4" max="8" width="10.28515625" style="6" bestFit="1" customWidth="1"/>
    <col min="9" max="9" width="11.28515625" style="6" bestFit="1" customWidth="1"/>
    <col min="10" max="10" width="10.28515625" style="6" bestFit="1" customWidth="1"/>
    <col min="11" max="11" width="9.140625" style="6"/>
    <col min="12" max="15" width="9.5703125" bestFit="1" customWidth="1"/>
    <col min="16" max="16" width="10.5703125" bestFit="1" customWidth="1"/>
  </cols>
  <sheetData>
    <row r="1" spans="1:13">
      <c r="A1" t="s">
        <v>37</v>
      </c>
      <c r="B1" t="s">
        <v>0</v>
      </c>
      <c r="C1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M1" s="6" t="s">
        <v>38</v>
      </c>
    </row>
    <row r="2" spans="1:13">
      <c r="A2">
        <v>601</v>
      </c>
      <c r="B2">
        <v>300006</v>
      </c>
      <c r="C2" t="s">
        <v>39</v>
      </c>
      <c r="D2" s="6">
        <v>63.04</v>
      </c>
      <c r="E2" s="6">
        <v>429</v>
      </c>
      <c r="F2" s="6">
        <v>58.81</v>
      </c>
      <c r="G2" s="6">
        <v>45.24</v>
      </c>
      <c r="H2" s="6">
        <v>527</v>
      </c>
      <c r="I2" s="6">
        <v>538</v>
      </c>
      <c r="J2" s="6">
        <v>65.14</v>
      </c>
    </row>
    <row r="3" spans="1:13">
      <c r="A3">
        <v>602</v>
      </c>
      <c r="B3">
        <v>300007</v>
      </c>
      <c r="C3" t="s">
        <v>40</v>
      </c>
      <c r="D3" s="6">
        <v>88.25</v>
      </c>
      <c r="E3" s="6">
        <v>600</v>
      </c>
      <c r="F3" s="6">
        <v>82.35</v>
      </c>
      <c r="G3" s="6">
        <v>63.33</v>
      </c>
      <c r="H3" s="6">
        <v>738</v>
      </c>
      <c r="I3" s="6">
        <v>753</v>
      </c>
      <c r="J3" s="6">
        <v>91.2</v>
      </c>
    </row>
    <row r="4" spans="1:13">
      <c r="A4">
        <v>603</v>
      </c>
      <c r="B4">
        <v>300008</v>
      </c>
      <c r="C4" t="s">
        <v>41</v>
      </c>
      <c r="D4" s="6">
        <v>50.43</v>
      </c>
      <c r="E4" s="6">
        <v>343</v>
      </c>
      <c r="F4" s="6">
        <v>47.05</v>
      </c>
      <c r="G4" s="6">
        <v>36.18</v>
      </c>
      <c r="H4" s="6">
        <v>422</v>
      </c>
      <c r="I4" s="6">
        <v>430</v>
      </c>
      <c r="J4" s="6">
        <v>52.11</v>
      </c>
    </row>
    <row r="5" spans="1:13">
      <c r="A5">
        <v>604</v>
      </c>
      <c r="B5">
        <v>300009</v>
      </c>
      <c r="C5" t="s">
        <v>42</v>
      </c>
      <c r="D5" s="6">
        <v>81.95</v>
      </c>
      <c r="E5" s="6">
        <v>557</v>
      </c>
      <c r="F5" s="6">
        <v>76.459999999999994</v>
      </c>
      <c r="G5" s="6">
        <v>58.8</v>
      </c>
      <c r="H5" s="6">
        <v>685</v>
      </c>
      <c r="I5" s="6">
        <v>699</v>
      </c>
      <c r="J5" s="6">
        <v>84.69</v>
      </c>
    </row>
    <row r="6" spans="1:13">
      <c r="A6">
        <v>605</v>
      </c>
      <c r="B6">
        <v>300010</v>
      </c>
      <c r="C6" t="s">
        <v>43</v>
      </c>
      <c r="D6" s="6">
        <v>63.04</v>
      </c>
      <c r="E6" s="6">
        <v>429</v>
      </c>
      <c r="F6" s="6">
        <v>58.81</v>
      </c>
      <c r="G6" s="6">
        <v>45.24</v>
      </c>
      <c r="H6" s="6">
        <v>527</v>
      </c>
      <c r="I6" s="6">
        <v>538</v>
      </c>
      <c r="J6" s="6">
        <v>65.14</v>
      </c>
    </row>
    <row r="7" spans="1:13">
      <c r="A7">
        <v>608</v>
      </c>
      <c r="B7">
        <v>300012</v>
      </c>
      <c r="C7" t="s">
        <v>44</v>
      </c>
      <c r="D7" s="6">
        <v>88.25</v>
      </c>
      <c r="E7" s="6">
        <v>600</v>
      </c>
      <c r="F7" s="6">
        <v>82.35</v>
      </c>
      <c r="G7" s="6">
        <v>63.33</v>
      </c>
      <c r="H7" s="6">
        <v>738</v>
      </c>
      <c r="I7" s="6">
        <v>753</v>
      </c>
      <c r="J7" s="6">
        <v>91.2</v>
      </c>
    </row>
    <row r="8" spans="1:13">
      <c r="A8">
        <v>607</v>
      </c>
      <c r="B8">
        <v>300013</v>
      </c>
      <c r="C8" t="s">
        <v>45</v>
      </c>
      <c r="D8" s="6">
        <v>113.47</v>
      </c>
      <c r="E8" s="6">
        <v>772</v>
      </c>
      <c r="F8" s="6">
        <v>105.87</v>
      </c>
      <c r="G8" s="6">
        <v>81.42</v>
      </c>
      <c r="H8" s="6">
        <v>949</v>
      </c>
      <c r="I8" s="6">
        <v>968</v>
      </c>
      <c r="J8" s="6">
        <v>117.26</v>
      </c>
    </row>
    <row r="9" spans="1:13">
      <c r="A9">
        <v>606</v>
      </c>
      <c r="B9">
        <v>300014</v>
      </c>
      <c r="C9" t="s">
        <v>46</v>
      </c>
      <c r="D9" s="6">
        <v>94.55</v>
      </c>
      <c r="E9" s="6">
        <v>643</v>
      </c>
      <c r="F9" s="6">
        <v>88.23</v>
      </c>
      <c r="G9" s="6">
        <v>67.86</v>
      </c>
      <c r="H9" s="6">
        <v>791</v>
      </c>
      <c r="I9" s="6">
        <v>806</v>
      </c>
      <c r="J9" s="6">
        <v>97.72</v>
      </c>
    </row>
    <row r="10" spans="1:13">
      <c r="A10">
        <v>610</v>
      </c>
      <c r="B10">
        <v>300016</v>
      </c>
      <c r="C10" t="s">
        <v>47</v>
      </c>
      <c r="D10" s="6">
        <v>109.69</v>
      </c>
      <c r="E10" s="6">
        <v>745</v>
      </c>
      <c r="F10" s="6">
        <v>102.34</v>
      </c>
      <c r="G10" s="6">
        <v>78.709999999999994</v>
      </c>
      <c r="H10" s="6">
        <v>917</v>
      </c>
      <c r="I10" s="6">
        <v>936</v>
      </c>
      <c r="J10" s="6">
        <v>113.35</v>
      </c>
    </row>
    <row r="11" spans="1:13">
      <c r="A11">
        <v>609</v>
      </c>
      <c r="B11">
        <v>300017</v>
      </c>
      <c r="C11" t="s">
        <v>48</v>
      </c>
      <c r="D11" s="6">
        <v>132.38</v>
      </c>
      <c r="E11" s="6">
        <v>900</v>
      </c>
      <c r="F11" s="6">
        <v>123.52</v>
      </c>
      <c r="G11" s="6">
        <v>95</v>
      </c>
      <c r="H11" s="6">
        <v>1107</v>
      </c>
      <c r="I11" s="6">
        <v>1129</v>
      </c>
      <c r="J11" s="6">
        <v>136.80000000000001</v>
      </c>
    </row>
    <row r="12" spans="1:13">
      <c r="A12">
        <v>611</v>
      </c>
      <c r="B12">
        <v>300020</v>
      </c>
      <c r="C12" t="s">
        <v>49</v>
      </c>
      <c r="D12" s="6">
        <v>119.78</v>
      </c>
      <c r="E12" s="6">
        <v>814</v>
      </c>
      <c r="F12" s="6">
        <v>111.76</v>
      </c>
      <c r="G12" s="6">
        <v>85.95</v>
      </c>
      <c r="H12" s="6">
        <v>1001</v>
      </c>
      <c r="I12" s="6">
        <v>1021</v>
      </c>
      <c r="J12" s="6">
        <v>123.77</v>
      </c>
    </row>
    <row r="13" spans="1:13">
      <c r="A13">
        <v>612</v>
      </c>
      <c r="B13">
        <v>300021</v>
      </c>
      <c r="C13" t="s">
        <v>50</v>
      </c>
      <c r="D13" s="6">
        <v>129.22999999999999</v>
      </c>
      <c r="E13" s="6">
        <v>878</v>
      </c>
      <c r="F13" s="6">
        <v>120.58</v>
      </c>
      <c r="G13" s="6">
        <v>92.73</v>
      </c>
      <c r="H13" s="6">
        <v>1080</v>
      </c>
      <c r="I13" s="6">
        <v>1102</v>
      </c>
      <c r="J13" s="6">
        <v>133.54</v>
      </c>
    </row>
    <row r="14" spans="1:13">
      <c r="A14">
        <v>614</v>
      </c>
      <c r="B14">
        <v>300022</v>
      </c>
      <c r="C14" t="s">
        <v>51</v>
      </c>
      <c r="D14" s="6">
        <v>148.13999999999999</v>
      </c>
      <c r="E14" s="6">
        <v>1007</v>
      </c>
      <c r="F14" s="6">
        <v>138.22</v>
      </c>
      <c r="G14" s="6">
        <v>106.31</v>
      </c>
      <c r="H14" s="6">
        <v>1238</v>
      </c>
      <c r="I14" s="6">
        <v>1264</v>
      </c>
      <c r="J14" s="6">
        <v>153.08000000000001</v>
      </c>
    </row>
    <row r="15" spans="1:13">
      <c r="A15">
        <v>613</v>
      </c>
      <c r="B15">
        <v>300023</v>
      </c>
      <c r="C15" t="s">
        <v>52</v>
      </c>
      <c r="D15" s="6">
        <v>113.47</v>
      </c>
      <c r="E15" s="6">
        <v>772</v>
      </c>
      <c r="F15" s="6">
        <v>105.87</v>
      </c>
      <c r="G15" s="6">
        <v>81.42</v>
      </c>
      <c r="H15" s="6">
        <v>949</v>
      </c>
      <c r="I15" s="6">
        <v>968</v>
      </c>
      <c r="J15" s="6">
        <v>117.26</v>
      </c>
    </row>
    <row r="16" spans="1:13">
      <c r="A16">
        <v>615</v>
      </c>
      <c r="B16">
        <v>300024</v>
      </c>
      <c r="C16" t="s">
        <v>53</v>
      </c>
      <c r="D16" s="6">
        <v>134.9</v>
      </c>
      <c r="E16" s="6">
        <v>917</v>
      </c>
      <c r="F16" s="6">
        <v>125.87</v>
      </c>
      <c r="G16" s="6">
        <v>96.81</v>
      </c>
      <c r="H16" s="6">
        <v>1128</v>
      </c>
      <c r="I16" s="6">
        <v>1151</v>
      </c>
      <c r="J16" s="6">
        <v>139.4</v>
      </c>
    </row>
    <row r="17" spans="1:16">
      <c r="A17">
        <v>616</v>
      </c>
      <c r="B17">
        <v>300028</v>
      </c>
      <c r="C17" t="s">
        <v>54</v>
      </c>
      <c r="D17" s="6">
        <v>88.25</v>
      </c>
      <c r="E17" s="6">
        <v>600</v>
      </c>
      <c r="F17" s="6">
        <v>82.35</v>
      </c>
      <c r="G17" s="6">
        <v>63.33</v>
      </c>
      <c r="H17" s="6">
        <v>738</v>
      </c>
      <c r="I17" s="6">
        <v>753</v>
      </c>
      <c r="J17" s="6">
        <v>91.2</v>
      </c>
    </row>
    <row r="18" spans="1:16">
      <c r="A18">
        <v>617</v>
      </c>
      <c r="B18">
        <v>300030</v>
      </c>
      <c r="C18" t="s">
        <v>55</v>
      </c>
      <c r="D18" s="6">
        <v>113.47</v>
      </c>
      <c r="E18" s="6">
        <v>772</v>
      </c>
      <c r="F18" s="6">
        <v>105.87</v>
      </c>
      <c r="G18" s="6">
        <v>81.42</v>
      </c>
      <c r="H18" s="6">
        <v>949</v>
      </c>
      <c r="I18" s="6">
        <v>968</v>
      </c>
      <c r="J18" s="6">
        <v>117.26</v>
      </c>
    </row>
    <row r="19" spans="1:16">
      <c r="A19">
        <v>109</v>
      </c>
      <c r="B19">
        <v>300050</v>
      </c>
      <c r="C19" t="s">
        <v>56</v>
      </c>
      <c r="D19" s="6">
        <v>77.989999999999995</v>
      </c>
      <c r="E19" s="6">
        <v>568</v>
      </c>
      <c r="F19" s="6">
        <v>73.540000000000006</v>
      </c>
      <c r="G19" s="6">
        <v>57.92</v>
      </c>
      <c r="H19" s="6">
        <v>672</v>
      </c>
      <c r="I19" s="6">
        <v>683</v>
      </c>
      <c r="J19" s="6">
        <v>81.349999999999994</v>
      </c>
    </row>
    <row r="20" spans="1:16">
      <c r="A20">
        <v>112</v>
      </c>
      <c r="B20">
        <v>300051</v>
      </c>
      <c r="C20" t="s">
        <v>15</v>
      </c>
      <c r="D20" s="6">
        <v>77.989999999999995</v>
      </c>
      <c r="E20" s="6">
        <v>568</v>
      </c>
      <c r="F20" s="6">
        <v>73.540000000000006</v>
      </c>
      <c r="G20" s="6">
        <v>57.92</v>
      </c>
      <c r="H20" s="6">
        <v>672</v>
      </c>
      <c r="I20" s="6">
        <v>683</v>
      </c>
      <c r="J20" s="6">
        <v>81.349999999999994</v>
      </c>
    </row>
    <row r="21" spans="1:16">
      <c r="A21">
        <v>652</v>
      </c>
      <c r="B21">
        <v>300052</v>
      </c>
      <c r="C21" t="s">
        <v>57</v>
      </c>
      <c r="D21" s="6">
        <v>252.15</v>
      </c>
      <c r="E21" s="6">
        <v>1714</v>
      </c>
      <c r="F21" s="6">
        <v>235.26</v>
      </c>
      <c r="G21" s="6">
        <v>180.94</v>
      </c>
      <c r="H21" s="6">
        <v>2108</v>
      </c>
      <c r="I21" s="6">
        <v>2151</v>
      </c>
      <c r="J21" s="6">
        <v>260.57</v>
      </c>
    </row>
    <row r="22" spans="1:16">
      <c r="A22">
        <v>659</v>
      </c>
      <c r="B22">
        <v>300054</v>
      </c>
      <c r="C22" t="s">
        <v>58</v>
      </c>
      <c r="D22" s="6">
        <v>77.989999999999995</v>
      </c>
      <c r="E22" s="6">
        <v>568</v>
      </c>
      <c r="F22" s="6">
        <v>73.540000000000006</v>
      </c>
      <c r="G22" s="6">
        <v>57.92</v>
      </c>
      <c r="H22" s="6">
        <v>672</v>
      </c>
      <c r="I22" s="6">
        <v>683</v>
      </c>
      <c r="J22" s="6">
        <v>81.349999999999994</v>
      </c>
    </row>
    <row r="23" spans="1:16">
      <c r="A23">
        <v>653</v>
      </c>
      <c r="B23">
        <v>300056</v>
      </c>
      <c r="C23" t="s">
        <v>59</v>
      </c>
      <c r="D23" s="6">
        <v>75.010000000000005</v>
      </c>
      <c r="E23" s="6">
        <v>510</v>
      </c>
      <c r="F23" s="6">
        <v>70</v>
      </c>
      <c r="G23" s="6">
        <v>53.83</v>
      </c>
      <c r="H23" s="6">
        <v>627</v>
      </c>
      <c r="I23" s="6">
        <v>640</v>
      </c>
      <c r="J23" s="6">
        <v>77.52</v>
      </c>
    </row>
    <row r="24" spans="1:16">
      <c r="A24">
        <v>654</v>
      </c>
      <c r="B24">
        <v>300057</v>
      </c>
      <c r="C24" t="s">
        <v>60</v>
      </c>
      <c r="D24" s="6">
        <v>36.44</v>
      </c>
      <c r="E24" s="6">
        <v>248</v>
      </c>
      <c r="F24" s="6">
        <v>33.99</v>
      </c>
      <c r="G24" s="6">
        <v>26.15</v>
      </c>
      <c r="H24" s="6">
        <v>305</v>
      </c>
      <c r="I24" s="6">
        <v>311</v>
      </c>
      <c r="J24" s="6">
        <v>37.65</v>
      </c>
    </row>
    <row r="25" spans="1:16">
      <c r="A25">
        <v>655</v>
      </c>
      <c r="B25">
        <v>300058</v>
      </c>
      <c r="C25" t="s">
        <v>61</v>
      </c>
      <c r="D25" s="6">
        <v>31.39</v>
      </c>
      <c r="E25" s="6">
        <v>213</v>
      </c>
      <c r="F25" s="6">
        <v>29.29</v>
      </c>
      <c r="G25" s="6">
        <v>22.52</v>
      </c>
      <c r="H25" s="6">
        <v>262</v>
      </c>
      <c r="I25" s="6">
        <v>268</v>
      </c>
      <c r="J25" s="6">
        <v>32.44</v>
      </c>
      <c r="L25" s="5"/>
      <c r="M25" s="5"/>
      <c r="N25" s="5"/>
      <c r="O25" s="5"/>
      <c r="P25" s="5"/>
    </row>
    <row r="26" spans="1:16">
      <c r="A26">
        <v>661</v>
      </c>
      <c r="B26">
        <v>300059</v>
      </c>
      <c r="C26" t="s">
        <v>62</v>
      </c>
      <c r="D26" s="6">
        <v>75.010000000000005</v>
      </c>
      <c r="E26" s="6">
        <v>510</v>
      </c>
      <c r="F26" s="6">
        <v>70</v>
      </c>
      <c r="G26" s="6">
        <v>53.83</v>
      </c>
      <c r="H26" s="6">
        <v>627</v>
      </c>
      <c r="I26" s="6">
        <v>640</v>
      </c>
      <c r="J26" s="6">
        <v>77.52</v>
      </c>
      <c r="L26" s="5"/>
      <c r="M26" s="5"/>
      <c r="N26" s="5"/>
      <c r="O26" s="5"/>
      <c r="P26" s="5"/>
    </row>
    <row r="27" spans="1:16">
      <c r="A27">
        <v>116</v>
      </c>
      <c r="B27">
        <v>301510</v>
      </c>
      <c r="C27" t="s">
        <v>16</v>
      </c>
      <c r="D27" s="5">
        <v>157.59</v>
      </c>
      <c r="E27" s="5">
        <v>1071</v>
      </c>
      <c r="F27" s="31">
        <v>147.04</v>
      </c>
      <c r="G27" s="5">
        <v>113.09</v>
      </c>
      <c r="H27" s="5">
        <v>1318</v>
      </c>
      <c r="I27" s="5">
        <v>1345</v>
      </c>
      <c r="J27" s="25">
        <v>162.85</v>
      </c>
      <c r="L27" s="5"/>
      <c r="M27" s="5"/>
      <c r="N27" s="5"/>
      <c r="O27" s="5"/>
      <c r="P27" s="5"/>
    </row>
    <row r="28" spans="1:16">
      <c r="A28">
        <v>117</v>
      </c>
      <c r="B28">
        <v>301511</v>
      </c>
      <c r="C28" t="s">
        <v>17</v>
      </c>
      <c r="D28" s="25">
        <v>441.27</v>
      </c>
      <c r="E28" s="25">
        <v>3000</v>
      </c>
      <c r="F28" s="32">
        <v>411.72</v>
      </c>
      <c r="G28" s="25">
        <v>316.64999999999998</v>
      </c>
      <c r="H28" s="25">
        <v>3689</v>
      </c>
      <c r="I28" s="25">
        <v>3764</v>
      </c>
      <c r="J28" s="25">
        <v>455.99</v>
      </c>
      <c r="L28" s="25"/>
      <c r="M28" s="25"/>
      <c r="N28" s="25"/>
      <c r="O28" s="25"/>
      <c r="P28" s="25"/>
    </row>
    <row r="29" spans="1:16">
      <c r="A29">
        <v>118</v>
      </c>
      <c r="B29">
        <v>301512</v>
      </c>
      <c r="C29" t="s">
        <v>18</v>
      </c>
      <c r="D29" s="25">
        <v>756.46</v>
      </c>
      <c r="E29" s="25">
        <v>5141</v>
      </c>
      <c r="F29" s="5">
        <v>705.8</v>
      </c>
      <c r="G29" s="25">
        <v>542.83000000000004</v>
      </c>
      <c r="H29" s="25">
        <v>6324</v>
      </c>
      <c r="I29" s="25">
        <v>6453</v>
      </c>
      <c r="J29" s="25">
        <v>781.71</v>
      </c>
      <c r="L29" s="25"/>
      <c r="M29" s="25"/>
      <c r="N29" s="25"/>
      <c r="O29" s="25"/>
      <c r="P29" s="25"/>
    </row>
    <row r="30" spans="1:16">
      <c r="A30">
        <v>119</v>
      </c>
      <c r="B30">
        <v>301513</v>
      </c>
      <c r="C30" t="s">
        <v>19</v>
      </c>
      <c r="D30" s="25">
        <v>1181.97</v>
      </c>
      <c r="E30" s="25">
        <v>8034</v>
      </c>
      <c r="F30" s="32">
        <v>1102.82</v>
      </c>
      <c r="G30" s="25">
        <v>848.17</v>
      </c>
      <c r="H30" s="25">
        <v>9881</v>
      </c>
      <c r="I30" s="25">
        <v>10083</v>
      </c>
      <c r="J30" s="25">
        <v>1221.42</v>
      </c>
      <c r="L30" s="25"/>
      <c r="M30" s="25"/>
      <c r="N30" s="25"/>
      <c r="O30" s="25"/>
      <c r="P30" s="25"/>
    </row>
    <row r="31" spans="1:16">
      <c r="A31">
        <v>120</v>
      </c>
      <c r="B31">
        <v>301514</v>
      </c>
      <c r="C31" t="s">
        <v>20</v>
      </c>
      <c r="D31" s="25">
        <v>1512.92</v>
      </c>
      <c r="E31" s="25">
        <v>10283</v>
      </c>
      <c r="F31" s="32">
        <v>1411.61</v>
      </c>
      <c r="G31" s="25">
        <v>1085.6600000000001</v>
      </c>
      <c r="H31" s="25">
        <v>12648</v>
      </c>
      <c r="I31" s="25">
        <v>12906</v>
      </c>
      <c r="J31" s="25">
        <v>1563.41</v>
      </c>
      <c r="L31" s="25"/>
      <c r="M31" s="25"/>
      <c r="N31" s="25"/>
      <c r="O31" s="25"/>
      <c r="P31" s="25"/>
    </row>
    <row r="32" spans="1:16">
      <c r="A32">
        <v>124</v>
      </c>
      <c r="B32">
        <v>301515</v>
      </c>
      <c r="C32" t="s">
        <v>21</v>
      </c>
      <c r="D32" s="25">
        <v>63.04</v>
      </c>
      <c r="E32" s="25">
        <v>429</v>
      </c>
      <c r="F32" s="32">
        <v>58.81</v>
      </c>
      <c r="G32" s="25">
        <v>45.24</v>
      </c>
      <c r="H32" s="25">
        <v>527</v>
      </c>
      <c r="I32" s="25">
        <v>538</v>
      </c>
      <c r="J32" s="25">
        <v>65.14</v>
      </c>
      <c r="L32" s="25"/>
      <c r="M32" s="25"/>
      <c r="N32" s="25"/>
      <c r="O32" s="25"/>
      <c r="P32" s="25"/>
    </row>
    <row r="33" spans="1:16">
      <c r="A33">
        <v>125</v>
      </c>
      <c r="B33">
        <v>301516</v>
      </c>
      <c r="C33" t="s">
        <v>22</v>
      </c>
      <c r="D33" s="25">
        <v>176.5</v>
      </c>
      <c r="E33" s="25">
        <v>1199</v>
      </c>
      <c r="F33" s="32">
        <v>164.69</v>
      </c>
      <c r="G33" s="25">
        <v>126.66</v>
      </c>
      <c r="H33" s="25">
        <v>1476</v>
      </c>
      <c r="I33" s="25">
        <v>1506</v>
      </c>
      <c r="J33" s="25">
        <v>182.39</v>
      </c>
      <c r="L33" s="25"/>
      <c r="M33" s="25"/>
      <c r="N33" s="25"/>
      <c r="O33" s="25"/>
      <c r="P33" s="25"/>
    </row>
    <row r="34" spans="1:16">
      <c r="A34">
        <v>126</v>
      </c>
      <c r="B34">
        <v>301517</v>
      </c>
      <c r="C34" t="s">
        <v>23</v>
      </c>
      <c r="D34" s="25">
        <v>302.58</v>
      </c>
      <c r="E34" s="25">
        <v>2056</v>
      </c>
      <c r="F34" s="32">
        <v>282.32</v>
      </c>
      <c r="G34" s="25">
        <v>217.13</v>
      </c>
      <c r="H34" s="25">
        <v>2530</v>
      </c>
      <c r="I34" s="25">
        <v>2581</v>
      </c>
      <c r="J34" s="25">
        <v>312.68</v>
      </c>
      <c r="L34" s="25"/>
      <c r="M34" s="25"/>
      <c r="N34" s="25"/>
      <c r="O34" s="25"/>
      <c r="P34" s="25"/>
    </row>
    <row r="35" spans="1:16">
      <c r="A35">
        <v>127</v>
      </c>
      <c r="B35">
        <v>301518</v>
      </c>
      <c r="C35" t="s">
        <v>24</v>
      </c>
      <c r="D35" s="25">
        <v>472.78</v>
      </c>
      <c r="E35" s="25">
        <v>3214</v>
      </c>
      <c r="F35" s="32">
        <v>441.13</v>
      </c>
      <c r="G35" s="25">
        <v>339.27</v>
      </c>
      <c r="H35" s="25">
        <v>3953</v>
      </c>
      <c r="I35" s="25">
        <v>4034</v>
      </c>
      <c r="J35" s="25">
        <v>488.57</v>
      </c>
      <c r="L35" s="25"/>
      <c r="M35" s="25"/>
      <c r="N35" s="25"/>
      <c r="O35" s="25"/>
      <c r="P35" s="25"/>
    </row>
    <row r="36" spans="1:16">
      <c r="A36">
        <v>128</v>
      </c>
      <c r="B36">
        <v>301519</v>
      </c>
      <c r="C36" t="s">
        <v>25</v>
      </c>
      <c r="D36" s="25">
        <v>605.16</v>
      </c>
      <c r="E36" s="25">
        <v>4113</v>
      </c>
      <c r="F36" s="32">
        <v>564.64</v>
      </c>
      <c r="G36" s="25">
        <v>434.27</v>
      </c>
      <c r="H36" s="25">
        <v>5059</v>
      </c>
      <c r="I36" s="25">
        <v>5162</v>
      </c>
      <c r="J36" s="25">
        <v>625.37</v>
      </c>
      <c r="L36" s="25"/>
      <c r="M36" s="25"/>
      <c r="N36" s="25"/>
      <c r="O36" s="25"/>
      <c r="P36" s="25"/>
    </row>
    <row r="37" spans="1:16">
      <c r="A37">
        <v>129</v>
      </c>
      <c r="B37">
        <v>301520</v>
      </c>
      <c r="C37" t="s">
        <v>26</v>
      </c>
      <c r="D37" s="25">
        <v>63.04</v>
      </c>
      <c r="E37" s="25">
        <v>429</v>
      </c>
      <c r="F37" s="32">
        <v>58.81</v>
      </c>
      <c r="G37" s="25">
        <v>45.24</v>
      </c>
      <c r="H37" s="25">
        <v>527</v>
      </c>
      <c r="I37" s="25">
        <v>538</v>
      </c>
      <c r="J37" s="25">
        <v>65.14</v>
      </c>
      <c r="L37" s="25"/>
      <c r="M37" s="25"/>
      <c r="N37" s="25"/>
      <c r="O37" s="25"/>
      <c r="P37" s="25"/>
    </row>
    <row r="38" spans="1:16">
      <c r="A38">
        <v>130</v>
      </c>
      <c r="B38">
        <v>301521</v>
      </c>
      <c r="C38" t="s">
        <v>27</v>
      </c>
      <c r="D38" s="25">
        <v>176.5</v>
      </c>
      <c r="E38" s="25">
        <v>1199</v>
      </c>
      <c r="F38" s="32">
        <v>164.69</v>
      </c>
      <c r="G38" s="25">
        <v>126.66</v>
      </c>
      <c r="H38" s="25">
        <v>1476</v>
      </c>
      <c r="I38" s="25">
        <v>1506</v>
      </c>
      <c r="J38" s="25">
        <v>182.39</v>
      </c>
      <c r="L38" s="25"/>
      <c r="M38" s="25"/>
      <c r="N38" s="25"/>
      <c r="O38" s="25"/>
      <c r="P38" s="25"/>
    </row>
    <row r="39" spans="1:16">
      <c r="A39">
        <v>131</v>
      </c>
      <c r="B39">
        <v>301522</v>
      </c>
      <c r="C39" t="s">
        <v>28</v>
      </c>
      <c r="D39" s="25">
        <v>302.58</v>
      </c>
      <c r="E39" s="25">
        <v>2056</v>
      </c>
      <c r="F39" s="32">
        <v>282.32</v>
      </c>
      <c r="G39" s="25">
        <v>217.13</v>
      </c>
      <c r="H39" s="25">
        <v>2530</v>
      </c>
      <c r="I39" s="25">
        <v>2581</v>
      </c>
      <c r="J39" s="25">
        <v>312.68</v>
      </c>
      <c r="L39" s="25"/>
      <c r="M39" s="25"/>
      <c r="N39" s="25"/>
      <c r="O39" s="25"/>
      <c r="P39" s="25"/>
    </row>
    <row r="40" spans="1:16">
      <c r="A40">
        <v>132</v>
      </c>
      <c r="B40">
        <v>301523</v>
      </c>
      <c r="C40" t="s">
        <v>29</v>
      </c>
      <c r="D40" s="25">
        <v>472.78</v>
      </c>
      <c r="E40" s="25">
        <v>3214</v>
      </c>
      <c r="F40" s="32">
        <v>441.13</v>
      </c>
      <c r="G40" s="25">
        <v>339.27</v>
      </c>
      <c r="H40" s="25">
        <v>3953</v>
      </c>
      <c r="I40" s="25">
        <v>4034</v>
      </c>
      <c r="J40" s="25">
        <v>488.57</v>
      </c>
      <c r="L40" s="25"/>
      <c r="M40" s="25"/>
      <c r="N40" s="25"/>
      <c r="O40" s="25"/>
      <c r="P40" s="25"/>
    </row>
    <row r="41" spans="1:16">
      <c r="A41">
        <v>133</v>
      </c>
      <c r="B41">
        <v>301524</v>
      </c>
      <c r="C41" t="s">
        <v>30</v>
      </c>
      <c r="D41" s="25">
        <v>605.16</v>
      </c>
      <c r="E41" s="25">
        <v>4113</v>
      </c>
      <c r="F41" s="32">
        <v>564.64</v>
      </c>
      <c r="G41" s="25">
        <v>434.27</v>
      </c>
      <c r="H41" s="25">
        <v>5059</v>
      </c>
      <c r="I41" s="25">
        <v>5162</v>
      </c>
      <c r="J41" s="25">
        <v>625.37</v>
      </c>
      <c r="L41" s="25"/>
      <c r="M41" s="25"/>
      <c r="N41" s="25"/>
      <c r="O41" s="25"/>
      <c r="P41" s="25"/>
    </row>
    <row r="42" spans="1:16">
      <c r="A42">
        <v>221</v>
      </c>
      <c r="B42">
        <v>305514</v>
      </c>
      <c r="C42" t="s">
        <v>31</v>
      </c>
      <c r="D42">
        <v>5.42</v>
      </c>
      <c r="E42">
        <v>37</v>
      </c>
      <c r="F42" s="33">
        <v>5.0599999999999996</v>
      </c>
      <c r="G42">
        <v>3.89</v>
      </c>
      <c r="H42">
        <v>45</v>
      </c>
      <c r="I42">
        <v>46</v>
      </c>
      <c r="J42" s="6">
        <v>5.61</v>
      </c>
    </row>
    <row r="43" spans="1:16">
      <c r="A43">
        <v>651</v>
      </c>
      <c r="B43">
        <v>305515</v>
      </c>
      <c r="C43" t="s">
        <v>63</v>
      </c>
      <c r="D43" s="6">
        <v>107.29</v>
      </c>
      <c r="E43" s="6">
        <v>729</v>
      </c>
      <c r="F43" s="6">
        <v>100.13</v>
      </c>
      <c r="G43" s="6">
        <v>76.989999999999995</v>
      </c>
      <c r="H43" s="6">
        <v>897</v>
      </c>
      <c r="I43" s="6">
        <v>915</v>
      </c>
      <c r="J43" s="6">
        <v>110.87</v>
      </c>
    </row>
    <row r="44" spans="1:16">
      <c r="A44">
        <v>121</v>
      </c>
      <c r="B44" t="s">
        <v>32</v>
      </c>
      <c r="C44" t="s">
        <v>33</v>
      </c>
      <c r="D44" s="6">
        <v>0</v>
      </c>
    </row>
    <row r="45" spans="1:16">
      <c r="A45">
        <v>122</v>
      </c>
      <c r="B45" t="s">
        <v>32</v>
      </c>
      <c r="C45" t="s">
        <v>35</v>
      </c>
      <c r="D45" s="6">
        <v>0</v>
      </c>
    </row>
    <row r="46" spans="1:16">
      <c r="A46">
        <v>123</v>
      </c>
      <c r="B46" t="s">
        <v>32</v>
      </c>
      <c r="C46" t="s">
        <v>36</v>
      </c>
      <c r="D46" s="6">
        <v>0</v>
      </c>
    </row>
    <row r="47" spans="1:16">
      <c r="A47">
        <v>656</v>
      </c>
      <c r="B47" t="s">
        <v>32</v>
      </c>
      <c r="C47" t="s">
        <v>64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</row>
    <row r="48" spans="1:16">
      <c r="A48">
        <v>657</v>
      </c>
      <c r="B48" t="s">
        <v>32</v>
      </c>
      <c r="C48" t="s">
        <v>65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9"/>
  <sheetViews>
    <sheetView workbookViewId="0">
      <selection activeCell="N13" sqref="N13"/>
    </sheetView>
  </sheetViews>
  <sheetFormatPr defaultRowHeight="15"/>
  <sheetData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6"/>
  <sheetViews>
    <sheetView showGridLines="0" tabSelected="1" zoomScale="80" zoomScaleNormal="80" workbookViewId="0">
      <selection activeCell="K6" sqref="K6"/>
    </sheetView>
  </sheetViews>
  <sheetFormatPr defaultRowHeight="15"/>
  <cols>
    <col min="1" max="1" width="13.28515625" bestFit="1" customWidth="1"/>
    <col min="2" max="2" width="45" bestFit="1" customWidth="1"/>
    <col min="3" max="3" width="18.28515625" customWidth="1"/>
    <col min="4" max="4" width="14.5703125" bestFit="1" customWidth="1"/>
    <col min="5" max="5" width="9.28515625" bestFit="1" customWidth="1"/>
    <col min="6" max="6" width="14.5703125" bestFit="1" customWidth="1"/>
    <col min="7" max="7" width="13.85546875" bestFit="1" customWidth="1"/>
    <col min="8" max="8" width="4.140625" customWidth="1"/>
    <col min="9" max="9" width="9.28515625" bestFit="1" customWidth="1"/>
    <col min="10" max="10" width="46.7109375" bestFit="1" customWidth="1"/>
    <col min="11" max="11" width="9.28515625" bestFit="1" customWidth="1"/>
    <col min="12" max="12" width="15" bestFit="1" customWidth="1"/>
    <col min="13" max="13" width="13.5703125" bestFit="1" customWidth="1"/>
    <col min="14" max="14" width="14.5703125" bestFit="1" customWidth="1"/>
    <col min="15" max="15" width="14.85546875" bestFit="1" customWidth="1"/>
    <col min="16" max="16" width="0" hidden="1" customWidth="1"/>
    <col min="17" max="17" width="13" bestFit="1" customWidth="1"/>
    <col min="18" max="18" width="13.85546875" bestFit="1" customWidth="1"/>
    <col min="19" max="19" width="13" bestFit="1" customWidth="1"/>
    <col min="20" max="20" width="12.42578125" bestFit="1" customWidth="1"/>
    <col min="21" max="21" width="14.85546875" bestFit="1" customWidth="1"/>
    <col min="22" max="23" width="13.140625" bestFit="1" customWidth="1"/>
  </cols>
  <sheetData>
    <row r="1" spans="1:16" ht="21">
      <c r="A1" s="16" t="s">
        <v>66</v>
      </c>
      <c r="B1" s="15" t="s">
        <v>69</v>
      </c>
      <c r="C1" s="17" t="s">
        <v>74</v>
      </c>
    </row>
    <row r="2" spans="1:16">
      <c r="B2" s="5"/>
    </row>
    <row r="3" spans="1:16" ht="15.75" thickBot="1"/>
    <row r="4" spans="1:16" ht="21.75" thickBot="1">
      <c r="A4" s="36" t="s">
        <v>75</v>
      </c>
      <c r="B4" s="37"/>
      <c r="C4" s="37"/>
      <c r="D4" s="37"/>
      <c r="E4" s="37"/>
      <c r="F4" s="38"/>
      <c r="I4" s="36" t="s">
        <v>76</v>
      </c>
      <c r="J4" s="37"/>
      <c r="K4" s="37"/>
      <c r="L4" s="37"/>
      <c r="M4" s="37"/>
      <c r="N4" s="38"/>
    </row>
    <row r="5" spans="1:16">
      <c r="A5" s="11" t="str">
        <f>+'prices v 9'!A1</f>
        <v>Article</v>
      </c>
      <c r="B5" s="11" t="str">
        <f>+'prices v 9'!B1</f>
        <v>Name</v>
      </c>
      <c r="C5" s="11" t="s">
        <v>77</v>
      </c>
      <c r="D5" s="11" t="s">
        <v>78</v>
      </c>
      <c r="E5" s="11" t="s">
        <v>79</v>
      </c>
      <c r="F5" s="11" t="s">
        <v>80</v>
      </c>
      <c r="I5" s="11" t="str">
        <f>'prices v 10'!B1</f>
        <v>Article</v>
      </c>
      <c r="J5" s="11" t="str">
        <f>'prices v 10'!C1</f>
        <v>Name</v>
      </c>
      <c r="K5" s="11" t="s">
        <v>77</v>
      </c>
      <c r="L5" s="11" t="s">
        <v>78</v>
      </c>
      <c r="M5" s="11" t="s">
        <v>79</v>
      </c>
      <c r="N5" s="11" t="s">
        <v>80</v>
      </c>
    </row>
    <row r="6" spans="1:16">
      <c r="A6" s="11">
        <f>+'prices v 9'!A2</f>
        <v>300001</v>
      </c>
      <c r="B6" s="11" t="str">
        <f>+'prices v 9'!B2</f>
        <v>Standard CRM, Online</v>
      </c>
      <c r="C6" s="10"/>
      <c r="D6" s="13" t="str" cm="1">
        <f t="array" ref="D6">IF(C6="","",LOOKUP($B$1,'prices v 9'!$C$1:$I$1,'prices v 9'!C2:I2*C6))</f>
        <v/>
      </c>
      <c r="E6" s="23">
        <v>0</v>
      </c>
      <c r="F6" s="13" t="str">
        <f>IF(C6="","",D6*(1-E6))</f>
        <v/>
      </c>
      <c r="G6" s="24"/>
      <c r="H6" s="7"/>
      <c r="I6" s="11">
        <f>'prices v 10'!B2</f>
        <v>300006</v>
      </c>
      <c r="J6" s="11" t="str">
        <f>'prices v 10'!C2</f>
        <v>10-SalesESSNT</v>
      </c>
      <c r="K6" s="10"/>
      <c r="L6" s="13" t="str" cm="1">
        <f t="array" ref="L6">IF(K6="","",LOOKUP($B$1,'prices v 10'!$D$1:$J$1,'prices v 10'!D2:J2*K6))</f>
        <v/>
      </c>
      <c r="M6" s="35">
        <f>+C52</f>
        <v>0.4636271358484183</v>
      </c>
      <c r="N6" s="13" t="str">
        <f>IF(K6="","",L6*(1-M6))</f>
        <v/>
      </c>
      <c r="O6" s="24"/>
      <c r="P6" s="9"/>
    </row>
    <row r="7" spans="1:16">
      <c r="A7" s="11">
        <f>+'prices v 9'!A3</f>
        <v>300002</v>
      </c>
      <c r="B7" s="11" t="str">
        <f>+'prices v 9'!B3</f>
        <v>Sales, Online</v>
      </c>
      <c r="C7" s="10">
        <v>1</v>
      </c>
      <c r="D7" s="13" cm="1">
        <f t="array" ref="D7">IF(C7="","",LOOKUP($B$1,'prices v 9'!$C$1:$I$1,'prices v 9'!C3:I3*C7))</f>
        <v>59.17</v>
      </c>
      <c r="E7" s="19">
        <f>+E6</f>
        <v>0</v>
      </c>
      <c r="F7" s="13">
        <f>IF(C7="","",D7*(1-E7))</f>
        <v>59.17</v>
      </c>
      <c r="G7" s="24"/>
      <c r="H7" s="7"/>
      <c r="I7" s="11">
        <f>'prices v 10'!B3</f>
        <v>300007</v>
      </c>
      <c r="J7" s="11" t="str">
        <f>'prices v 10'!C3</f>
        <v>10-SalesPREM</v>
      </c>
      <c r="K7" s="10">
        <v>1</v>
      </c>
      <c r="L7" s="13" cm="1">
        <f t="array" ref="L7">IF(K7="","",LOOKUP($B$1,'prices v 10'!$D$1:$J$1,'prices v 10'!D3:J3*K7))</f>
        <v>82.35</v>
      </c>
      <c r="M7" s="19">
        <f>+M6</f>
        <v>0.4636271358484183</v>
      </c>
      <c r="N7" s="13">
        <f>IF(K7="","",L7*(1-M7))</f>
        <v>44.17030536288275</v>
      </c>
      <c r="O7" s="24"/>
    </row>
    <row r="8" spans="1:16">
      <c r="A8" s="11">
        <f>+'prices v 9'!A4</f>
        <v>300003</v>
      </c>
      <c r="B8" s="11" t="str">
        <f>+'prices v 9'!B4</f>
        <v>Marketing, Online</v>
      </c>
      <c r="C8" s="10">
        <v>1</v>
      </c>
      <c r="D8" s="13" cm="1">
        <f t="array" ref="D8">IF(C8="","",LOOKUP($B$1,'prices v 9'!$C$1:$I$1,'prices v 9'!C4:I4*C8))</f>
        <v>59.17</v>
      </c>
      <c r="E8" s="19">
        <f t="shared" ref="E8:E31" si="0">+E7</f>
        <v>0</v>
      </c>
      <c r="F8" s="13">
        <f t="shared" ref="F8:F28" si="1">IF(C8="","",D8*(1-E8))</f>
        <v>59.17</v>
      </c>
      <c r="G8" s="24"/>
      <c r="H8" s="7"/>
      <c r="I8" s="11">
        <f>'prices v 10'!B4</f>
        <v>300008</v>
      </c>
      <c r="J8" s="11" t="str">
        <f>'prices v 10'!C4</f>
        <v>10-ServiceESSNT</v>
      </c>
      <c r="K8" s="10"/>
      <c r="L8" s="13" t="str" cm="1">
        <f t="array" ref="L8">IF(K8="","",LOOKUP($B$1,'prices v 10'!$D$1:$J$1,'prices v 10'!D4:J4*K8))</f>
        <v/>
      </c>
      <c r="M8" s="19">
        <f t="shared" ref="M8:M52" si="2">+M7</f>
        <v>0.4636271358484183</v>
      </c>
      <c r="N8" s="13" t="str">
        <f t="shared" ref="N8:N52" si="3">IF(K8="","",L8*(1-M8))</f>
        <v/>
      </c>
      <c r="O8" s="24"/>
    </row>
    <row r="9" spans="1:16">
      <c r="A9" s="11">
        <f>+'prices v 9'!A5</f>
        <v>300004</v>
      </c>
      <c r="B9" s="11" t="str">
        <f>+'prices v 9'!B5</f>
        <v>Service, Online</v>
      </c>
      <c r="C9" s="10">
        <v>1</v>
      </c>
      <c r="D9" s="13" cm="1">
        <f t="array" ref="D9">IF(C9="","",LOOKUP($B$1,'prices v 9'!$C$1:$I$1,'prices v 9'!C5:I5*C9))</f>
        <v>59.17</v>
      </c>
      <c r="E9" s="19">
        <f t="shared" si="0"/>
        <v>0</v>
      </c>
      <c r="F9" s="13">
        <f t="shared" si="1"/>
        <v>59.17</v>
      </c>
      <c r="G9" s="24"/>
      <c r="H9" s="7"/>
      <c r="I9" s="11">
        <f>'prices v 10'!B5</f>
        <v>300009</v>
      </c>
      <c r="J9" s="11" t="str">
        <f>'prices v 10'!C5</f>
        <v>10-ServicePREM</v>
      </c>
      <c r="K9" s="10">
        <v>1</v>
      </c>
      <c r="L9" s="13" cm="1">
        <f t="array" ref="L9">IF(K9="","",LOOKUP($B$1,'prices v 10'!$D$1:$J$1,'prices v 10'!D5:J5*K9))</f>
        <v>76.459999999999994</v>
      </c>
      <c r="M9" s="19">
        <f t="shared" si="2"/>
        <v>0.4636271358484183</v>
      </c>
      <c r="N9" s="13">
        <f t="shared" si="3"/>
        <v>41.011069193029932</v>
      </c>
      <c r="O9" s="24"/>
    </row>
    <row r="10" spans="1:16">
      <c r="A10" s="11">
        <f>+'prices v 9'!A6</f>
        <v>300005</v>
      </c>
      <c r="B10" s="11" t="str">
        <f>+'prices v 9'!B6</f>
        <v>Complete CRM, Online</v>
      </c>
      <c r="C10" s="10">
        <v>1</v>
      </c>
      <c r="D10" s="13" cm="1">
        <f t="array" ref="D10">IF(C10="","",LOOKUP($B$1,'prices v 9'!$C$1:$I$1,'prices v 9'!C6:I6*C10))</f>
        <v>69.77</v>
      </c>
      <c r="E10" s="19">
        <f t="shared" si="0"/>
        <v>0</v>
      </c>
      <c r="F10" s="13">
        <f t="shared" si="1"/>
        <v>69.77</v>
      </c>
      <c r="G10" s="24"/>
      <c r="H10" s="7"/>
      <c r="I10" s="11">
        <f>'prices v 10'!B6</f>
        <v>300010</v>
      </c>
      <c r="J10" s="11" t="str">
        <f>'prices v 10'!C6</f>
        <v>10-Marketing</v>
      </c>
      <c r="K10" s="10">
        <v>1</v>
      </c>
      <c r="L10" s="13" cm="1">
        <f t="array" ref="L10">IF(K10="","",LOOKUP($B$1,'prices v 10'!$D$1:$J$1,'prices v 10'!D6:J6*K10))</f>
        <v>58.81</v>
      </c>
      <c r="M10" s="19">
        <f t="shared" si="2"/>
        <v>0.4636271358484183</v>
      </c>
      <c r="N10" s="13">
        <f t="shared" si="3"/>
        <v>31.544088140754521</v>
      </c>
      <c r="O10" s="24"/>
    </row>
    <row r="11" spans="1:16">
      <c r="A11" s="11">
        <f>+'prices v 9'!A7</f>
        <v>300050</v>
      </c>
      <c r="B11" s="11" t="str">
        <f>+'prices v 9'!B7</f>
        <v>Expander Services</v>
      </c>
      <c r="C11" s="10">
        <v>1</v>
      </c>
      <c r="D11" s="13" cm="1">
        <f t="array" ref="D11">IF(C11="","",LOOKUP($B$1,'prices v 9'!$C$1:$I$1,'prices v 9'!C7:I7*C11))</f>
        <v>69.77</v>
      </c>
      <c r="E11" s="19">
        <f t="shared" si="0"/>
        <v>0</v>
      </c>
      <c r="F11" s="13">
        <f t="shared" si="1"/>
        <v>69.77</v>
      </c>
      <c r="G11" s="24"/>
      <c r="H11" s="7"/>
      <c r="I11" s="11">
        <f>'prices v 10'!B7</f>
        <v>300012</v>
      </c>
      <c r="J11" s="11" t="str">
        <f>'prices v 10'!C7</f>
        <v>10-SalesESSNT+ServiceESSNT</v>
      </c>
      <c r="K11" s="10"/>
      <c r="L11" s="13" t="str" cm="1">
        <f t="array" ref="L11">IF(K11="","",LOOKUP($B$1,'prices v 10'!$D$1:$J$1,'prices v 10'!D7:J7*K11))</f>
        <v/>
      </c>
      <c r="M11" s="19">
        <f t="shared" si="2"/>
        <v>0.4636271358484183</v>
      </c>
      <c r="N11" s="13" t="str">
        <f t="shared" si="3"/>
        <v/>
      </c>
    </row>
    <row r="12" spans="1:16">
      <c r="A12" s="11">
        <f>+'prices v 9'!A8</f>
        <v>300051</v>
      </c>
      <c r="B12" s="11" t="str">
        <f>+'prices v 9'!B8</f>
        <v>Data Mirroring Services, Online</v>
      </c>
      <c r="C12" s="10"/>
      <c r="D12" s="13" t="str" cm="1">
        <f t="array" ref="D12">IF(C12="","",LOOKUP($B$1,'prices v 9'!$C$1:$I$1,'prices v 9'!C8:I8*C12))</f>
        <v/>
      </c>
      <c r="E12" s="19">
        <f t="shared" si="0"/>
        <v>0</v>
      </c>
      <c r="F12" s="13" t="str">
        <f t="shared" si="1"/>
        <v/>
      </c>
      <c r="G12" s="24"/>
      <c r="H12" s="7"/>
      <c r="I12" s="11">
        <f>'prices v 10'!B8</f>
        <v>300013</v>
      </c>
      <c r="J12" s="11" t="str">
        <f>'prices v 10'!C8</f>
        <v>10-SalesESSNT+ServicePREM</v>
      </c>
      <c r="K12" s="10"/>
      <c r="L12" s="13" t="str" cm="1">
        <f t="array" ref="L12">IF(K12="","",LOOKUP($B$1,'prices v 10'!$D$1:$J$1,'prices v 10'!D8:J8*K12))</f>
        <v/>
      </c>
      <c r="M12" s="19">
        <f t="shared" si="2"/>
        <v>0.4636271358484183</v>
      </c>
      <c r="N12" s="13" t="str">
        <f t="shared" si="3"/>
        <v/>
      </c>
    </row>
    <row r="13" spans="1:16">
      <c r="A13" s="11">
        <f>+'prices v 9'!A9</f>
        <v>301510</v>
      </c>
      <c r="B13" s="11" t="str">
        <f>+'prices v 9'!B9</f>
        <v>CEP (1-50 users)</v>
      </c>
      <c r="C13" s="10"/>
      <c r="D13" s="13" t="str" cm="1">
        <f t="array" ref="D13">IF(C13="","",LOOKUP($B$1,'prices v 9'!$C$1:$I$1,'prices v 9'!C9:I9*C13))</f>
        <v/>
      </c>
      <c r="E13" s="19">
        <f t="shared" si="0"/>
        <v>0</v>
      </c>
      <c r="F13" s="13" t="str">
        <f t="shared" si="1"/>
        <v/>
      </c>
      <c r="G13" s="24"/>
      <c r="I13" s="11">
        <f>'prices v 10'!B9</f>
        <v>300014</v>
      </c>
      <c r="J13" s="11" t="str">
        <f>'prices v 10'!C9</f>
        <v>10-SalesESSNT+Marketing</v>
      </c>
      <c r="K13" s="10"/>
      <c r="L13" s="13" t="str" cm="1">
        <f t="array" ref="L13">IF(K13="","",LOOKUP($B$1,'prices v 10'!$D$1:$J$1,'prices v 10'!D9:J9*K13))</f>
        <v/>
      </c>
      <c r="M13" s="19">
        <f t="shared" si="2"/>
        <v>0.4636271358484183</v>
      </c>
      <c r="N13" s="13" t="str">
        <f t="shared" si="3"/>
        <v/>
      </c>
    </row>
    <row r="14" spans="1:16">
      <c r="A14" s="11">
        <f>+'prices v 9'!A10</f>
        <v>301511</v>
      </c>
      <c r="B14" s="11" t="str">
        <f>+'prices v 9'!B10</f>
        <v>CEP (51-150 users)</v>
      </c>
      <c r="C14" s="10"/>
      <c r="D14" s="13" t="str" cm="1">
        <f t="array" ref="D14">IF(C14="","",LOOKUP($B$1,'prices v 9'!$C$1:$I$1,'prices v 9'!C10:I10*C14))</f>
        <v/>
      </c>
      <c r="E14" s="19">
        <f t="shared" si="0"/>
        <v>0</v>
      </c>
      <c r="F14" s="13" t="str">
        <f t="shared" si="1"/>
        <v/>
      </c>
      <c r="G14" s="24"/>
      <c r="I14" s="11">
        <f>'prices v 10'!B10</f>
        <v>300016</v>
      </c>
      <c r="J14" s="11" t="str">
        <f>'prices v 10'!C10</f>
        <v>10-SalesESSNT+ServiceESSNT+Marketing</v>
      </c>
      <c r="K14" s="10"/>
      <c r="L14" s="13" t="str" cm="1">
        <f t="array" ref="L14">IF(K14="","",LOOKUP($B$1,'prices v 10'!$D$1:$J$1,'prices v 10'!D10:J10*K14))</f>
        <v/>
      </c>
      <c r="M14" s="19">
        <f t="shared" si="2"/>
        <v>0.4636271358484183</v>
      </c>
      <c r="N14" s="13" t="str">
        <f t="shared" si="3"/>
        <v/>
      </c>
    </row>
    <row r="15" spans="1:16">
      <c r="A15" s="11">
        <f>+'prices v 9'!A11</f>
        <v>301512</v>
      </c>
      <c r="B15" s="11" t="str">
        <f>+'prices v 9'!B11</f>
        <v>CEP (151-250 users)</v>
      </c>
      <c r="C15" s="10"/>
      <c r="D15" s="13" t="str" cm="1">
        <f t="array" ref="D15">IF(C15="","",LOOKUP($B$1,'prices v 9'!$C$1:$I$1,'prices v 9'!C11:I11*C15))</f>
        <v/>
      </c>
      <c r="E15" s="19">
        <f t="shared" si="0"/>
        <v>0</v>
      </c>
      <c r="F15" s="13" t="str">
        <f t="shared" si="1"/>
        <v/>
      </c>
      <c r="G15" s="24"/>
      <c r="I15" s="11">
        <f>'prices v 10'!B11</f>
        <v>300017</v>
      </c>
      <c r="J15" s="11" t="str">
        <f>'prices v 10'!C11</f>
        <v>10-SalesESSNT+ServicePREM+Marketing</v>
      </c>
      <c r="K15" s="10"/>
      <c r="L15" s="13" t="str" cm="1">
        <f t="array" ref="L15">IF(K15="","",LOOKUP($B$1,'prices v 10'!$D$1:$J$1,'prices v 10'!D11:J11*K15))</f>
        <v/>
      </c>
      <c r="M15" s="19">
        <f t="shared" si="2"/>
        <v>0.4636271358484183</v>
      </c>
      <c r="N15" s="13" t="str">
        <f t="shared" si="3"/>
        <v/>
      </c>
    </row>
    <row r="16" spans="1:16">
      <c r="A16" s="11">
        <f>+'prices v 9'!A12</f>
        <v>301513</v>
      </c>
      <c r="B16" s="11" t="str">
        <f>+'prices v 9'!B12</f>
        <v>CEP (251-500 users)</v>
      </c>
      <c r="C16" s="10"/>
      <c r="D16" s="13" t="str" cm="1">
        <f t="array" ref="D16">IF(C16="","",LOOKUP($B$1,'prices v 9'!$C$1:$I$1,'prices v 9'!C12:I12*C16))</f>
        <v/>
      </c>
      <c r="E16" s="19">
        <f t="shared" si="0"/>
        <v>0</v>
      </c>
      <c r="F16" s="13" t="str">
        <f t="shared" si="1"/>
        <v/>
      </c>
      <c r="G16" s="24"/>
      <c r="I16" s="11">
        <f>'prices v 10'!B12</f>
        <v>300020</v>
      </c>
      <c r="J16" s="11" t="str">
        <f>'prices v 10'!C12</f>
        <v>10-SalesPREM+Marketing</v>
      </c>
      <c r="K16" s="10"/>
      <c r="L16" s="13" t="str" cm="1">
        <f t="array" ref="L16">IF(K16="","",LOOKUP($B$1,'prices v 10'!$D$1:$J$1,'prices v 10'!D12:J12*K16))</f>
        <v/>
      </c>
      <c r="M16" s="19">
        <f t="shared" si="2"/>
        <v>0.4636271358484183</v>
      </c>
      <c r="N16" s="13" t="str">
        <f t="shared" si="3"/>
        <v/>
      </c>
    </row>
    <row r="17" spans="1:19">
      <c r="A17" s="11">
        <f>+'prices v 9'!A13</f>
        <v>301514</v>
      </c>
      <c r="B17" s="11" t="str">
        <f>+'prices v 9'!B13</f>
        <v>CEP (501+ users)</v>
      </c>
      <c r="C17" s="10"/>
      <c r="D17" s="13" t="str" cm="1">
        <f t="array" ref="D17">IF(C17="","",LOOKUP($B$1,'prices v 9'!$C$1:$I$1,'prices v 9'!C13:I13*C17))</f>
        <v/>
      </c>
      <c r="E17" s="19">
        <f t="shared" si="0"/>
        <v>0</v>
      </c>
      <c r="F17" s="13" t="str">
        <f t="shared" si="1"/>
        <v/>
      </c>
      <c r="G17" s="24"/>
      <c r="I17" s="11">
        <f>'prices v 10'!B13</f>
        <v>300021</v>
      </c>
      <c r="J17" s="11" t="str">
        <f>'prices v 10'!C13</f>
        <v>10-SalesPREM+ServicePREM</v>
      </c>
      <c r="K17" s="10"/>
      <c r="L17" s="13" t="str" cm="1">
        <f t="array" ref="L17">IF(K17="","",LOOKUP($B$1,'prices v 10'!$D$1:$J$1,'prices v 10'!D13:J13*K17))</f>
        <v/>
      </c>
      <c r="M17" s="19">
        <f t="shared" si="2"/>
        <v>0.4636271358484183</v>
      </c>
      <c r="N17" s="13" t="str">
        <f t="shared" si="3"/>
        <v/>
      </c>
    </row>
    <row r="18" spans="1:19">
      <c r="A18" s="11">
        <f>+'prices v 9'!A14</f>
        <v>301515</v>
      </c>
      <c r="B18" s="11" t="str">
        <f>+'prices v 9'!B14</f>
        <v>Forms Designer Site License (1-50 users)</v>
      </c>
      <c r="C18" s="10"/>
      <c r="D18" s="13" t="str" cm="1">
        <f t="array" ref="D18">IF(C18="","",LOOKUP($B$1,'prices v 9'!$C$1:$I$1,'prices v 9'!C14:I14*C18))</f>
        <v/>
      </c>
      <c r="E18" s="19">
        <f t="shared" si="0"/>
        <v>0</v>
      </c>
      <c r="F18" s="13" t="str">
        <f t="shared" si="1"/>
        <v/>
      </c>
      <c r="G18" s="24"/>
      <c r="I18" s="11">
        <f>'prices v 10'!B14</f>
        <v>300022</v>
      </c>
      <c r="J18" s="27" t="str">
        <f>'prices v 10'!C14</f>
        <v>10-SalesPREM+ServicePREM+Marketing</v>
      </c>
      <c r="K18" s="10">
        <v>1</v>
      </c>
      <c r="L18" s="13" cm="1">
        <f t="array" ref="L18">IF(K18="","",LOOKUP($B$1,'prices v 10'!$D$1:$J$1,'prices v 10'!D14:J14*K18))</f>
        <v>138.22</v>
      </c>
      <c r="M18" s="19">
        <f t="shared" si="2"/>
        <v>0.4636271358484183</v>
      </c>
      <c r="N18" s="13">
        <f t="shared" si="3"/>
        <v>74.137457283031623</v>
      </c>
      <c r="O18" s="24"/>
    </row>
    <row r="19" spans="1:19">
      <c r="A19" s="11">
        <f>+'prices v 9'!A15</f>
        <v>301516</v>
      </c>
      <c r="B19" s="11" t="str">
        <f>+'prices v 9'!B15</f>
        <v>Forms Designer Site License (51-150 users)</v>
      </c>
      <c r="C19" s="10"/>
      <c r="D19" s="13" t="str" cm="1">
        <f t="array" ref="D19">IF(C19="","",LOOKUP($B$1,'prices v 9'!$C$1:$I$1,'prices v 9'!C15:I15*C19))</f>
        <v/>
      </c>
      <c r="E19" s="19">
        <f t="shared" si="0"/>
        <v>0</v>
      </c>
      <c r="F19" s="13" t="str">
        <f t="shared" si="1"/>
        <v/>
      </c>
      <c r="G19" s="24"/>
      <c r="I19" s="11">
        <f>'prices v 10'!B15</f>
        <v>300023</v>
      </c>
      <c r="J19" s="11" t="str">
        <f>'prices v 10'!C15</f>
        <v>10-SalesPREM+ServiceESSNT</v>
      </c>
      <c r="K19" s="10"/>
      <c r="L19" s="13" t="str" cm="1">
        <f t="array" ref="L19">IF(K19="","",LOOKUP($B$1,'prices v 10'!$D$1:$J$1,'prices v 10'!D15:J15*K19))</f>
        <v/>
      </c>
      <c r="M19" s="19">
        <f t="shared" si="2"/>
        <v>0.4636271358484183</v>
      </c>
      <c r="N19" s="13" t="str">
        <f t="shared" si="3"/>
        <v/>
      </c>
      <c r="R19" s="26"/>
    </row>
    <row r="20" spans="1:19">
      <c r="A20" s="11">
        <f>+'prices v 9'!A16</f>
        <v>301517</v>
      </c>
      <c r="B20" s="11" t="str">
        <f>+'prices v 9'!B16</f>
        <v>Forms Designer Site License (151-250 users)</v>
      </c>
      <c r="C20" s="10"/>
      <c r="D20" s="13" t="str" cm="1">
        <f t="array" ref="D20">IF(C20="","",LOOKUP($B$1,'prices v 9'!$C$1:$I$1,'prices v 9'!C16:I16*C20))</f>
        <v/>
      </c>
      <c r="E20" s="19">
        <f t="shared" si="0"/>
        <v>0</v>
      </c>
      <c r="F20" s="13" t="str">
        <f t="shared" si="1"/>
        <v/>
      </c>
      <c r="G20" s="24"/>
      <c r="I20" s="11">
        <f>'prices v 10'!B16</f>
        <v>300024</v>
      </c>
      <c r="J20" s="11" t="str">
        <f>'prices v 10'!C16</f>
        <v>10-SalesPREM+ServiceESSNT+Marketing</v>
      </c>
      <c r="K20" s="10"/>
      <c r="L20" s="13" t="str" cm="1">
        <f t="array" ref="L20">IF(K20="","",LOOKUP($B$1,'prices v 10'!$D$1:$J$1,'prices v 10'!D16:J16*K20))</f>
        <v/>
      </c>
      <c r="M20" s="19">
        <f t="shared" si="2"/>
        <v>0.4636271358484183</v>
      </c>
      <c r="N20" s="13" t="str">
        <f t="shared" si="3"/>
        <v/>
      </c>
      <c r="R20" s="26"/>
    </row>
    <row r="21" spans="1:19">
      <c r="A21" s="11">
        <f>+'prices v 9'!A17</f>
        <v>301518</v>
      </c>
      <c r="B21" s="11" t="str">
        <f>+'prices v 9'!B17</f>
        <v>Forms Designer Site License (251-500 users)</v>
      </c>
      <c r="C21" s="10"/>
      <c r="D21" s="13" t="str" cm="1">
        <f t="array" ref="D21">IF(C21="","",LOOKUP($B$1,'prices v 9'!$C$1:$I$1,'prices v 9'!C17:I17*C21))</f>
        <v/>
      </c>
      <c r="E21" s="19">
        <f t="shared" si="0"/>
        <v>0</v>
      </c>
      <c r="F21" s="13" t="str">
        <f t="shared" si="1"/>
        <v/>
      </c>
      <c r="G21" s="24"/>
      <c r="I21" s="11">
        <f>'prices v 10'!B17</f>
        <v>300028</v>
      </c>
      <c r="J21" s="11" t="str">
        <f>'prices v 10'!C17</f>
        <v>10-ServiceESSNT+Marketing</v>
      </c>
      <c r="K21" s="10"/>
      <c r="L21" s="13" t="str" cm="1">
        <f t="array" ref="L21">IF(K21="","",LOOKUP($B$1,'prices v 10'!$D$1:$J$1,'prices v 10'!D17:J17*K21))</f>
        <v/>
      </c>
      <c r="M21" s="19">
        <f t="shared" si="2"/>
        <v>0.4636271358484183</v>
      </c>
      <c r="N21" s="13" t="str">
        <f t="shared" si="3"/>
        <v/>
      </c>
    </row>
    <row r="22" spans="1:19">
      <c r="A22" s="11">
        <f>+'prices v 9'!A18</f>
        <v>301519</v>
      </c>
      <c r="B22" s="11" t="str">
        <f>+'prices v 9'!B18</f>
        <v>Forms Designer Site License (501+ users)</v>
      </c>
      <c r="C22" s="10"/>
      <c r="D22" s="13" t="str" cm="1">
        <f t="array" ref="D22">IF(C22="","",LOOKUP($B$1,'prices v 9'!$C$1:$I$1,'prices v 9'!C18:I18*C22))</f>
        <v/>
      </c>
      <c r="E22" s="19">
        <f t="shared" si="0"/>
        <v>0</v>
      </c>
      <c r="F22" s="13" t="str">
        <f t="shared" si="1"/>
        <v/>
      </c>
      <c r="G22" s="24"/>
      <c r="I22" s="11">
        <f>'prices v 10'!B18</f>
        <v>300030</v>
      </c>
      <c r="J22" s="11" t="str">
        <f>'prices v 10'!C18</f>
        <v>10-ServicePREM+Marketing</v>
      </c>
      <c r="K22" s="10"/>
      <c r="L22" s="13" t="str" cm="1">
        <f t="array" ref="L22">IF(K22="","",LOOKUP($B$1,'prices v 10'!$D$1:$J$1,'prices v 10'!D18:J18*K22))</f>
        <v/>
      </c>
      <c r="M22" s="19">
        <f t="shared" si="2"/>
        <v>0.4636271358484183</v>
      </c>
      <c r="N22" s="13" t="str">
        <f t="shared" si="3"/>
        <v/>
      </c>
    </row>
    <row r="23" spans="1:19">
      <c r="A23" s="11">
        <f>+'prices v 9'!A19</f>
        <v>301520</v>
      </c>
      <c r="B23" s="11" t="str">
        <f>+'prices v 9'!B19</f>
        <v>Chat site License (1-50 users)</v>
      </c>
      <c r="C23" s="10"/>
      <c r="D23" s="13" t="str" cm="1">
        <f t="array" ref="D23">IF(C23="","",LOOKUP($B$1,'prices v 9'!$C$1:$I$1,'prices v 9'!C19:I19*C23))</f>
        <v/>
      </c>
      <c r="E23" s="19">
        <f t="shared" si="0"/>
        <v>0</v>
      </c>
      <c r="F23" s="13" t="str">
        <f t="shared" si="1"/>
        <v/>
      </c>
      <c r="G23" s="24"/>
      <c r="I23" s="11">
        <f>'prices v 10'!B19</f>
        <v>300050</v>
      </c>
      <c r="J23" s="11" t="str">
        <f>'prices v 10'!C19</f>
        <v>Development Tools, Online</v>
      </c>
      <c r="K23" s="10"/>
      <c r="L23" s="13" t="str" cm="1">
        <f t="array" ref="L23">IF(K23="","",LOOKUP($B$1,'prices v 10'!$D$1:$J$1,'prices v 10'!D19:J19*K23))</f>
        <v/>
      </c>
      <c r="M23" s="19">
        <f t="shared" si="2"/>
        <v>0.4636271358484183</v>
      </c>
      <c r="N23" s="13" t="str">
        <f t="shared" si="3"/>
        <v/>
      </c>
      <c r="O23" s="24"/>
    </row>
    <row r="24" spans="1:19">
      <c r="A24" s="11">
        <f>+'prices v 9'!A20</f>
        <v>301521</v>
      </c>
      <c r="B24" s="11" t="str">
        <f>+'prices v 9'!B20</f>
        <v>Chat Site License (51-150 users)</v>
      </c>
      <c r="C24" s="10"/>
      <c r="D24" s="13" t="str" cm="1">
        <f t="array" ref="D24">IF(C24="","",LOOKUP($B$1,'prices v 9'!$C$1:$I$1,'prices v 9'!C20:I20*C24))</f>
        <v/>
      </c>
      <c r="E24" s="19">
        <f t="shared" si="0"/>
        <v>0</v>
      </c>
      <c r="F24" s="13" t="str">
        <f t="shared" si="1"/>
        <v/>
      </c>
      <c r="G24" s="24"/>
      <c r="I24" s="11">
        <f>'prices v 10'!B20</f>
        <v>300051</v>
      </c>
      <c r="J24" s="11" t="str">
        <f>'prices v 10'!C20</f>
        <v>Data Mirroring Services, Online</v>
      </c>
      <c r="K24" s="10"/>
      <c r="L24" s="13" t="str" cm="1">
        <f t="array" ref="L24">IF(K24="","",LOOKUP($B$1,'prices v 10'!$D$1:$J$1,'prices v 10'!D20:J20*K24))</f>
        <v/>
      </c>
      <c r="M24" s="19">
        <f t="shared" si="2"/>
        <v>0.4636271358484183</v>
      </c>
      <c r="N24" s="13" t="str">
        <f t="shared" si="3"/>
        <v/>
      </c>
    </row>
    <row r="25" spans="1:19">
      <c r="A25" s="11">
        <f>+'prices v 9'!A21</f>
        <v>301522</v>
      </c>
      <c r="B25" s="11" t="str">
        <f>+'prices v 9'!B21</f>
        <v>Chat Site License (151-250 users)</v>
      </c>
      <c r="C25" s="10"/>
      <c r="D25" s="13" t="str" cm="1">
        <f t="array" ref="D25">IF(C25="","",LOOKUP($B$1,'prices v 9'!$C$1:$I$1,'prices v 9'!C21:I21*C25))</f>
        <v/>
      </c>
      <c r="E25" s="19">
        <f t="shared" si="0"/>
        <v>0</v>
      </c>
      <c r="F25" s="13" t="str">
        <f t="shared" si="1"/>
        <v/>
      </c>
      <c r="G25" s="24"/>
      <c r="I25" s="11">
        <f>'prices v 10'!B21</f>
        <v>300052</v>
      </c>
      <c r="J25" s="11" t="str">
        <f>'prices v 10'!C21</f>
        <v>10-Marketing Platform</v>
      </c>
      <c r="K25" s="10">
        <v>1</v>
      </c>
      <c r="L25" s="13" cm="1">
        <f t="array" ref="L25">IF(K25="","",LOOKUP($B$1,'prices v 10'!$D$1:$J$1,'prices v 10'!D21:J21*K25))</f>
        <v>235.26</v>
      </c>
      <c r="M25" s="19">
        <f t="shared" si="2"/>
        <v>0.4636271358484183</v>
      </c>
      <c r="N25" s="13">
        <f t="shared" si="3"/>
        <v>126.18708002030111</v>
      </c>
      <c r="O25" s="24"/>
    </row>
    <row r="26" spans="1:19">
      <c r="A26" s="11">
        <f>+'prices v 9'!A22</f>
        <v>301523</v>
      </c>
      <c r="B26" s="11" t="str">
        <f>+'prices v 9'!B22</f>
        <v>Chat Site License (251-500 users)</v>
      </c>
      <c r="C26" s="10"/>
      <c r="D26" s="13" t="str" cm="1">
        <f t="array" ref="D26">IF(C26="","",LOOKUP($B$1,'prices v 9'!$C$1:$I$1,'prices v 9'!C22:I22*C26))</f>
        <v/>
      </c>
      <c r="E26" s="19">
        <f t="shared" si="0"/>
        <v>0</v>
      </c>
      <c r="F26" s="13" t="str">
        <f t="shared" si="1"/>
        <v/>
      </c>
      <c r="G26" s="24"/>
      <c r="I26" s="11">
        <f>'prices v 10'!B22</f>
        <v>300054</v>
      </c>
      <c r="J26" s="11" t="str">
        <f>'prices v 10'!C22</f>
        <v>10-SCIM</v>
      </c>
      <c r="K26" s="10"/>
      <c r="L26" s="13" t="str" cm="1">
        <f t="array" ref="L26">IF(K26="","",LOOKUP($B$1,'prices v 10'!$D$1:$J$1,'prices v 10'!D22:J22*K26))</f>
        <v/>
      </c>
      <c r="M26" s="19">
        <f t="shared" si="2"/>
        <v>0.4636271358484183</v>
      </c>
      <c r="N26" s="13" t="str">
        <f t="shared" si="3"/>
        <v/>
      </c>
    </row>
    <row r="27" spans="1:19">
      <c r="A27" s="11">
        <f>+'prices v 9'!A23</f>
        <v>301524</v>
      </c>
      <c r="B27" s="11" t="str">
        <f>+'prices v 9'!B23</f>
        <v>Chat Site License (501+ users)</v>
      </c>
      <c r="C27" s="10"/>
      <c r="D27" s="13" t="str" cm="1">
        <f t="array" ref="D27">IF(C27="","",LOOKUP($B$1,'prices v 9'!$C$1:$I$1,'prices v 9'!C23:I23*C27))</f>
        <v/>
      </c>
      <c r="E27" s="19">
        <f t="shared" si="0"/>
        <v>0</v>
      </c>
      <c r="F27" s="13" t="str">
        <f t="shared" si="1"/>
        <v/>
      </c>
      <c r="G27" s="24"/>
      <c r="I27" s="11">
        <f>'prices v 10'!B23</f>
        <v>300056</v>
      </c>
      <c r="J27" s="11" t="str">
        <f>'prices v 10'!C23</f>
        <v>10-AI Platform</v>
      </c>
      <c r="K27" s="10"/>
      <c r="L27" s="13" t="str" cm="1">
        <f t="array" ref="L27">IF(K27="","",LOOKUP($B$1,'prices v 10'!$D$1:$J$1,'prices v 10'!D23:J23*K27))</f>
        <v/>
      </c>
      <c r="M27" s="19">
        <f t="shared" si="2"/>
        <v>0.4636271358484183</v>
      </c>
      <c r="N27" s="13" t="str">
        <f t="shared" si="3"/>
        <v/>
      </c>
    </row>
    <row r="28" spans="1:19">
      <c r="A28" s="11">
        <f>+'prices v 9'!A24</f>
        <v>305514</v>
      </c>
      <c r="B28" s="11" t="str">
        <f>+'prices v 9'!B24</f>
        <v>Synchronizer</v>
      </c>
      <c r="C28" s="10"/>
      <c r="D28" s="13" t="str" cm="1">
        <f t="array" ref="D28">IF(C28="","",LOOKUP($B$1,'prices v 9'!$C$1:$I$1,'prices v 9'!C24:I24*C28))</f>
        <v/>
      </c>
      <c r="E28" s="19">
        <f t="shared" si="0"/>
        <v>0</v>
      </c>
      <c r="F28" s="13" t="str">
        <f t="shared" si="1"/>
        <v/>
      </c>
      <c r="G28" s="24"/>
      <c r="I28" s="11">
        <f>'prices v 10'!B24</f>
        <v>300057</v>
      </c>
      <c r="J28" s="11" t="str">
        <f>'prices v 10'!C24</f>
        <v>10-AI Text Services</v>
      </c>
      <c r="K28" s="10"/>
      <c r="L28" s="13" t="str" cm="1">
        <f t="array" ref="L28">IF(K28="","",LOOKUP($B$1,'prices v 10'!$D$1:$J$1,'prices v 10'!D24:J24*K28))</f>
        <v/>
      </c>
      <c r="M28" s="19">
        <f t="shared" si="2"/>
        <v>0.4636271358484183</v>
      </c>
      <c r="N28" s="13" t="str">
        <f t="shared" si="3"/>
        <v/>
      </c>
    </row>
    <row r="29" spans="1:19">
      <c r="A29" s="11" t="str">
        <f>+'prices v 9'!A25</f>
        <v>XX</v>
      </c>
      <c r="B29" s="11" t="str">
        <f>+'prices v 9'!B25</f>
        <v>FREE CEP</v>
      </c>
      <c r="C29" s="10"/>
      <c r="D29" s="13" t="str" cm="1">
        <f t="array" ref="D29">IF(C29="","",LOOKUP($B$1,'prices v 9'!$C$1:$I$1,'prices v 9'!C25:I25*C29))</f>
        <v/>
      </c>
      <c r="E29" s="19">
        <f t="shared" si="0"/>
        <v>0</v>
      </c>
      <c r="F29" s="13" t="str">
        <f t="shared" ref="F29:F31" si="4">IF(C29="","",D29*(1-E29))</f>
        <v/>
      </c>
      <c r="G29" s="24"/>
      <c r="I29" s="11">
        <f>'prices v 10'!B25</f>
        <v>300058</v>
      </c>
      <c r="J29" s="11" t="str">
        <f>'prices v 10'!C25</f>
        <v>10-AI Categorization</v>
      </c>
      <c r="K29" s="10"/>
      <c r="L29" s="13" t="str" cm="1">
        <f t="array" ref="L29">IF(K29="","",LOOKUP($B$1,'prices v 10'!$D$1:$J$1,'prices v 10'!D25:J25*K29))</f>
        <v/>
      </c>
      <c r="M29" s="19">
        <f t="shared" si="2"/>
        <v>0.4636271358484183</v>
      </c>
      <c r="N29" s="13" t="str">
        <f t="shared" si="3"/>
        <v/>
      </c>
    </row>
    <row r="30" spans="1:19">
      <c r="A30" s="11" t="str">
        <f>+'prices v 9'!A26</f>
        <v>XX</v>
      </c>
      <c r="B30" s="11" t="str">
        <f>+'prices v 9'!B26</f>
        <v>FREE Chat</v>
      </c>
      <c r="C30" s="10"/>
      <c r="D30" s="13" t="str" cm="1">
        <f t="array" ref="D30">IF(C30="","",LOOKUP($B$1,'prices v 9'!$C$1:$I$1,'prices v 9'!C26:I26*C30))</f>
        <v/>
      </c>
      <c r="E30" s="19">
        <f t="shared" si="0"/>
        <v>0</v>
      </c>
      <c r="F30" s="13" t="str">
        <f t="shared" si="4"/>
        <v/>
      </c>
      <c r="I30" s="11">
        <f>'prices v 10'!B26</f>
        <v>300059</v>
      </c>
      <c r="J30" s="11" t="str">
        <f>'prices v 10'!C26</f>
        <v>10-Chatbot Connector</v>
      </c>
      <c r="K30" s="10"/>
      <c r="L30" s="13" t="str" cm="1">
        <f t="array" ref="L30">IF(K30="","",LOOKUP($B$1,'prices v 10'!$D$1:$J$1,'prices v 10'!D26:J26*K30))</f>
        <v/>
      </c>
      <c r="M30" s="19">
        <f t="shared" si="2"/>
        <v>0.4636271358484183</v>
      </c>
      <c r="N30" s="13" t="str">
        <f t="shared" si="3"/>
        <v/>
      </c>
    </row>
    <row r="31" spans="1:19">
      <c r="A31" s="11" t="str">
        <f>+'prices v 9'!A27</f>
        <v>XX</v>
      </c>
      <c r="B31" s="11" t="str">
        <f>+'prices v 9'!B27</f>
        <v>FREE Forms</v>
      </c>
      <c r="C31" s="10"/>
      <c r="D31" s="13" t="str" cm="1">
        <f t="array" ref="D31">IF(C31="","",LOOKUP($B$1,'prices v 9'!$C$1:$I$1,'prices v 9'!C27:I27*C31))</f>
        <v/>
      </c>
      <c r="E31" s="19">
        <f t="shared" si="0"/>
        <v>0</v>
      </c>
      <c r="F31" s="13" t="str">
        <f t="shared" si="4"/>
        <v/>
      </c>
      <c r="I31" s="11">
        <f>'prices v 10'!B27</f>
        <v>301510</v>
      </c>
      <c r="J31" s="11" t="str">
        <f>'prices v 10'!C27</f>
        <v>CEP (1-50 users)</v>
      </c>
      <c r="K31" s="10"/>
      <c r="L31" s="13" t="str" cm="1">
        <f t="array" ref="L31">IF(K31="","",LOOKUP($B$1,'prices v 10'!$D$1:$J$1,'prices v 10'!D27:J27*K31))</f>
        <v/>
      </c>
      <c r="M31" s="19">
        <f t="shared" si="2"/>
        <v>0.4636271358484183</v>
      </c>
      <c r="N31" s="13" t="str">
        <f t="shared" si="3"/>
        <v/>
      </c>
    </row>
    <row r="32" spans="1:19" ht="15.75" thickBot="1">
      <c r="A32" s="12" t="s">
        <v>81</v>
      </c>
      <c r="B32" s="12"/>
      <c r="C32" s="12"/>
      <c r="D32" s="14">
        <f>SUM(D6:D28)</f>
        <v>317.04999999999995</v>
      </c>
      <c r="E32" s="12"/>
      <c r="F32" s="14">
        <f>SUM(F6:F28)</f>
        <v>317.04999999999995</v>
      </c>
      <c r="I32" s="11">
        <f>'prices v 10'!B28</f>
        <v>301511</v>
      </c>
      <c r="J32" s="11" t="str">
        <f>'prices v 10'!C28</f>
        <v>CEP (51-150 users)</v>
      </c>
      <c r="K32" s="10"/>
      <c r="L32" s="13" t="str" cm="1">
        <f t="array" ref="L32">IF(K32="","",LOOKUP($B$1,'prices v 10'!$D$1:$J$1,'prices v 10'!D28:J28*K32))</f>
        <v/>
      </c>
      <c r="M32" s="19">
        <f t="shared" si="2"/>
        <v>0.4636271358484183</v>
      </c>
      <c r="N32" s="13" t="str">
        <f t="shared" si="3"/>
        <v/>
      </c>
      <c r="S32" s="28"/>
    </row>
    <row r="33" spans="1:25" ht="15.75" thickBot="1">
      <c r="I33" s="11">
        <f>'prices v 10'!B29</f>
        <v>301512</v>
      </c>
      <c r="J33" s="11" t="str">
        <f>'prices v 10'!C29</f>
        <v>CEP (151-250 users)</v>
      </c>
      <c r="K33" s="10"/>
      <c r="L33" s="13" t="str" cm="1">
        <f t="array" ref="L33">IF(K33="","",LOOKUP($B$1,'prices v 10'!$D$1:$J$1,'prices v 10'!D29:J29*K33))</f>
        <v/>
      </c>
      <c r="M33" s="19">
        <f t="shared" si="2"/>
        <v>0.4636271358484183</v>
      </c>
      <c r="N33" s="13" t="str">
        <f t="shared" si="3"/>
        <v/>
      </c>
      <c r="O33" s="24"/>
      <c r="R33" s="6"/>
      <c r="S33" s="6"/>
      <c r="Y33" s="6"/>
    </row>
    <row r="34" spans="1:25" ht="21.75" thickBot="1">
      <c r="A34" s="36" t="s">
        <v>82</v>
      </c>
      <c r="B34" s="37"/>
      <c r="C34" s="37"/>
      <c r="D34" s="37"/>
      <c r="E34" s="37"/>
      <c r="F34" s="38"/>
      <c r="G34" s="28"/>
      <c r="I34" s="11">
        <f>'prices v 10'!B30</f>
        <v>301513</v>
      </c>
      <c r="J34" s="11" t="str">
        <f>'prices v 10'!C30</f>
        <v>CEP (251-500 users)</v>
      </c>
      <c r="K34" s="10"/>
      <c r="L34" s="13" t="str" cm="1">
        <f t="array" ref="L34">IF(K34="","",LOOKUP($B$1,'prices v 10'!$D$1:$J$1,'prices v 10'!D30:J30*K34))</f>
        <v/>
      </c>
      <c r="M34" s="19">
        <f t="shared" si="2"/>
        <v>0.4636271358484183</v>
      </c>
      <c r="N34" s="13" t="str">
        <f t="shared" si="3"/>
        <v/>
      </c>
      <c r="R34" s="6"/>
      <c r="S34" s="6"/>
      <c r="Y34" s="6"/>
    </row>
    <row r="35" spans="1:25">
      <c r="G35" s="24"/>
      <c r="I35" s="11">
        <f>'prices v 10'!B31</f>
        <v>301514</v>
      </c>
      <c r="J35" s="11" t="str">
        <f>'prices v 10'!C31</f>
        <v>CEP (501+ users)</v>
      </c>
      <c r="K35" s="10"/>
      <c r="L35" s="13" t="str" cm="1">
        <f t="array" ref="L35">IF(K35="","",LOOKUP($B$1,'prices v 10'!$D$1:$J$1,'prices v 10'!D31:J31*K35))</f>
        <v/>
      </c>
      <c r="M35" s="19">
        <f t="shared" si="2"/>
        <v>0.4636271358484183</v>
      </c>
      <c r="N35" s="13" t="str">
        <f t="shared" si="3"/>
        <v/>
      </c>
      <c r="R35" s="6"/>
      <c r="S35" s="6"/>
      <c r="Y35" s="6"/>
    </row>
    <row r="36" spans="1:25" hidden="1">
      <c r="G36" s="6"/>
      <c r="I36" s="11">
        <f>'prices v 10'!B32</f>
        <v>301515</v>
      </c>
      <c r="J36" s="11" t="str">
        <f>'prices v 10'!C32</f>
        <v>Forms Designer Site License (1-50 users)</v>
      </c>
      <c r="K36" s="10"/>
      <c r="L36" s="13" t="str" cm="1">
        <f t="array" ref="L36">IF(K36="","",LOOKUP($B$1,'prices v 10'!$D$1:$J$1,'prices v 10'!D32:J32*K36))</f>
        <v/>
      </c>
      <c r="M36" s="19">
        <f t="shared" si="2"/>
        <v>0.4636271358484183</v>
      </c>
      <c r="N36" s="13" t="str">
        <f t="shared" si="3"/>
        <v/>
      </c>
    </row>
    <row r="37" spans="1:25" hidden="1">
      <c r="G37" s="24"/>
      <c r="I37" s="11">
        <f>'prices v 10'!B33</f>
        <v>301516</v>
      </c>
      <c r="J37" s="11" t="str">
        <f>'prices v 10'!C33</f>
        <v>Forms Designer Site License (51-150 users)</v>
      </c>
      <c r="K37" s="10"/>
      <c r="L37" s="13" t="str" cm="1">
        <f t="array" ref="L37">IF(K37="","",LOOKUP($B$1,'prices v 10'!$D$1:$J$1,'prices v 10'!D33:J33*K37))</f>
        <v/>
      </c>
      <c r="M37" s="19">
        <f t="shared" si="2"/>
        <v>0.4636271358484183</v>
      </c>
      <c r="N37" s="13" t="str">
        <f t="shared" si="3"/>
        <v/>
      </c>
    </row>
    <row r="38" spans="1:25" hidden="1">
      <c r="I38" s="11">
        <f>'prices v 10'!B34</f>
        <v>301517</v>
      </c>
      <c r="J38" s="11" t="str">
        <f>'prices v 10'!C34</f>
        <v>Forms Designer Site License (151-250 users)</v>
      </c>
      <c r="K38" s="10"/>
      <c r="L38" s="13" t="str" cm="1">
        <f t="array" ref="L38">IF(K38="","",LOOKUP($B$1,'prices v 10'!$D$1:$J$1,'prices v 10'!D34:J34*K38))</f>
        <v/>
      </c>
      <c r="M38" s="19">
        <f t="shared" si="2"/>
        <v>0.4636271358484183</v>
      </c>
      <c r="N38" s="13" t="str">
        <f t="shared" si="3"/>
        <v/>
      </c>
    </row>
    <row r="39" spans="1:25" hidden="1">
      <c r="I39" s="11">
        <f>'prices v 10'!B35</f>
        <v>301518</v>
      </c>
      <c r="J39" s="11" t="str">
        <f>'prices v 10'!C35</f>
        <v>Forms Designer Site License (251-500 users)</v>
      </c>
      <c r="K39" s="10"/>
      <c r="L39" s="13" t="str" cm="1">
        <f t="array" ref="L39">IF(K39="","",LOOKUP($B$1,'prices v 10'!$D$1:$J$1,'prices v 10'!D35:J35*K39))</f>
        <v/>
      </c>
      <c r="M39" s="19">
        <f t="shared" si="2"/>
        <v>0.4636271358484183</v>
      </c>
      <c r="N39" s="13" t="str">
        <f t="shared" si="3"/>
        <v/>
      </c>
    </row>
    <row r="40" spans="1:25" hidden="1">
      <c r="F40" s="8"/>
      <c r="I40" s="11">
        <f>'prices v 10'!B36</f>
        <v>301519</v>
      </c>
      <c r="J40" s="11" t="str">
        <f>'prices v 10'!C36</f>
        <v>Forms Designer Site License (501+ users)</v>
      </c>
      <c r="K40" s="10"/>
      <c r="L40" s="13" t="str" cm="1">
        <f t="array" ref="L40">IF(K40="","",LOOKUP($B$1,'prices v 10'!$D$1:$J$1,'prices v 10'!D36:J36*K40))</f>
        <v/>
      </c>
      <c r="M40" s="19">
        <f t="shared" si="2"/>
        <v>0.4636271358484183</v>
      </c>
      <c r="N40" s="13" t="str">
        <f t="shared" si="3"/>
        <v/>
      </c>
    </row>
    <row r="41" spans="1:25" hidden="1">
      <c r="I41" s="11">
        <f>'prices v 10'!B37</f>
        <v>301520</v>
      </c>
      <c r="J41" s="11" t="str">
        <f>'prices v 10'!C37</f>
        <v>Chat site License (1-50 users)</v>
      </c>
      <c r="K41" s="10"/>
      <c r="L41" s="13" t="str" cm="1">
        <f t="array" ref="L41">IF(K41="","",LOOKUP($B$1,'prices v 10'!$D$1:$J$1,'prices v 10'!D37:J37*K41))</f>
        <v/>
      </c>
      <c r="M41" s="19">
        <f t="shared" si="2"/>
        <v>0.4636271358484183</v>
      </c>
      <c r="N41" s="13" t="str">
        <f t="shared" si="3"/>
        <v/>
      </c>
    </row>
    <row r="42" spans="1:25" hidden="1">
      <c r="I42" s="11">
        <f>'prices v 10'!B38</f>
        <v>301521</v>
      </c>
      <c r="J42" s="11" t="str">
        <f>'prices v 10'!C38</f>
        <v>Chat Site License (51-150 users)</v>
      </c>
      <c r="K42" s="10"/>
      <c r="L42" s="13" t="str" cm="1">
        <f t="array" ref="L42">IF(K42="","",LOOKUP($B$1,'prices v 10'!$D$1:$J$1,'prices v 10'!D38:J38*K42))</f>
        <v/>
      </c>
      <c r="M42" s="19">
        <f t="shared" si="2"/>
        <v>0.4636271358484183</v>
      </c>
      <c r="N42" s="13" t="str">
        <f t="shared" si="3"/>
        <v/>
      </c>
    </row>
    <row r="43" spans="1:25" hidden="1">
      <c r="I43" s="11">
        <f>'prices v 10'!B39</f>
        <v>301522</v>
      </c>
      <c r="J43" s="11" t="str">
        <f>'prices v 10'!C39</f>
        <v>Chat Site License (151-250 users)</v>
      </c>
      <c r="K43" s="10"/>
      <c r="L43" s="13" t="str" cm="1">
        <f t="array" ref="L43">IF(K43="","",LOOKUP($B$1,'prices v 10'!$D$1:$J$1,'prices v 10'!D39:J39*K43))</f>
        <v/>
      </c>
      <c r="M43" s="19">
        <f t="shared" si="2"/>
        <v>0.4636271358484183</v>
      </c>
      <c r="N43" s="13" t="str">
        <f t="shared" si="3"/>
        <v/>
      </c>
      <c r="O43" s="29"/>
    </row>
    <row r="44" spans="1:25" hidden="1">
      <c r="I44" s="11">
        <f>'prices v 10'!B40</f>
        <v>301523</v>
      </c>
      <c r="J44" s="11" t="str">
        <f>'prices v 10'!C40</f>
        <v>Chat Site License (251-500 users)</v>
      </c>
      <c r="K44" s="10"/>
      <c r="L44" s="13" t="str" cm="1">
        <f t="array" ref="L44">IF(K44="","",LOOKUP($B$1,'prices v 10'!$D$1:$J$1,'prices v 10'!D40:J40*K44))</f>
        <v/>
      </c>
      <c r="M44" s="19">
        <f t="shared" si="2"/>
        <v>0.4636271358484183</v>
      </c>
      <c r="N44" s="13" t="str">
        <f t="shared" si="3"/>
        <v/>
      </c>
    </row>
    <row r="45" spans="1:25" hidden="1">
      <c r="I45" s="11">
        <f>'prices v 10'!B41</f>
        <v>301524</v>
      </c>
      <c r="J45" s="11" t="str">
        <f>'prices v 10'!C41</f>
        <v>Chat Site License (501+ users)</v>
      </c>
      <c r="K45" s="10"/>
      <c r="L45" s="13" t="str" cm="1">
        <f t="array" ref="L45">IF(K45="","",LOOKUP($B$1,'prices v 10'!$D$1:$J$1,'prices v 10'!D41:J41*K45))</f>
        <v/>
      </c>
      <c r="M45" s="19">
        <f t="shared" si="2"/>
        <v>0.4636271358484183</v>
      </c>
      <c r="N45" s="13" t="str">
        <f t="shared" si="3"/>
        <v/>
      </c>
    </row>
    <row r="46" spans="1:25">
      <c r="A46" s="11"/>
      <c r="B46" s="11"/>
      <c r="C46" s="11"/>
      <c r="D46" s="11"/>
      <c r="E46" s="11"/>
      <c r="F46" s="11"/>
      <c r="I46" s="11">
        <f>'prices v 10'!B42</f>
        <v>305514</v>
      </c>
      <c r="J46" s="11" t="str">
        <f>'prices v 10'!C42</f>
        <v>Synchronizer</v>
      </c>
      <c r="K46" s="10">
        <v>0</v>
      </c>
      <c r="L46" s="13" cm="1">
        <f t="array" ref="L46">IF(K46="","",LOOKUP($B$1,'prices v 10'!$D$1:$J$1,'prices v 10'!D42:J42*K46))</f>
        <v>0</v>
      </c>
      <c r="M46" s="19">
        <f t="shared" si="2"/>
        <v>0.4636271358484183</v>
      </c>
      <c r="N46" s="13">
        <f t="shared" si="3"/>
        <v>0</v>
      </c>
      <c r="O46" s="24"/>
    </row>
    <row r="47" spans="1:25">
      <c r="A47" s="11"/>
      <c r="B47" s="11"/>
      <c r="C47" s="11"/>
      <c r="D47" s="11"/>
      <c r="E47" s="11"/>
      <c r="F47" s="11"/>
      <c r="I47" s="11">
        <f>'prices v 10'!B43</f>
        <v>305515</v>
      </c>
      <c r="J47" s="11" t="str">
        <f>'prices v 10'!C43</f>
        <v>10-DataBridge</v>
      </c>
      <c r="K47" s="10"/>
      <c r="L47" s="13" t="str" cm="1">
        <f t="array" ref="L47">IF(K47="","",LOOKUP($B$1,'prices v 10'!$D$1:$J$1,'prices v 10'!D43:J43*K47))</f>
        <v/>
      </c>
      <c r="M47" s="19">
        <f t="shared" si="2"/>
        <v>0.4636271358484183</v>
      </c>
      <c r="N47" s="13" t="str">
        <f t="shared" si="3"/>
        <v/>
      </c>
    </row>
    <row r="48" spans="1:25">
      <c r="A48" s="11" t="s">
        <v>83</v>
      </c>
      <c r="B48" s="11"/>
      <c r="C48" s="11" t="s">
        <v>78</v>
      </c>
      <c r="D48" s="11" t="s">
        <v>80</v>
      </c>
      <c r="E48" s="11"/>
      <c r="F48" s="11"/>
      <c r="I48" s="11" t="str">
        <f>'prices v 10'!B44</f>
        <v>XX</v>
      </c>
      <c r="J48" s="11" t="str">
        <f>'prices v 10'!C44</f>
        <v>FREE CEP</v>
      </c>
      <c r="K48" s="10"/>
      <c r="L48" s="13" t="str" cm="1">
        <f t="array" ref="L48">IF(K48="","",LOOKUP($B$1,'prices v 10'!$D$1:$J$1,'prices v 10'!D44:J44*K48))</f>
        <v/>
      </c>
      <c r="M48" s="19">
        <f t="shared" si="2"/>
        <v>0.4636271358484183</v>
      </c>
      <c r="N48" s="13" t="str">
        <f t="shared" si="3"/>
        <v/>
      </c>
    </row>
    <row r="49" spans="1:17">
      <c r="A49" s="11" t="s">
        <v>84</v>
      </c>
      <c r="B49" s="11"/>
      <c r="C49" s="13">
        <f>+D32</f>
        <v>317.04999999999995</v>
      </c>
      <c r="D49" s="13">
        <f>+F32</f>
        <v>317.04999999999995</v>
      </c>
      <c r="E49" s="11"/>
      <c r="F49" s="11"/>
      <c r="I49" s="11" t="str">
        <f>'prices v 10'!B45</f>
        <v>XX</v>
      </c>
      <c r="J49" s="11" t="str">
        <f>'prices v 10'!C45</f>
        <v>FREE Chat</v>
      </c>
      <c r="K49" s="10"/>
      <c r="L49" s="13" t="str" cm="1">
        <f t="array" ref="L49">IF(K49="","",LOOKUP($B$1,'prices v 10'!$D$1:$J$1,'prices v 10'!D45:J45*K49))</f>
        <v/>
      </c>
      <c r="M49" s="19">
        <f t="shared" si="2"/>
        <v>0.4636271358484183</v>
      </c>
      <c r="N49" s="13" t="str">
        <f t="shared" si="3"/>
        <v/>
      </c>
    </row>
    <row r="50" spans="1:17">
      <c r="A50" s="11" t="s">
        <v>85</v>
      </c>
      <c r="B50" s="11"/>
      <c r="C50" s="18">
        <f>+L53</f>
        <v>591.1</v>
      </c>
      <c r="D50" s="13" t="str">
        <f>+N51</f>
        <v/>
      </c>
      <c r="E50" s="11"/>
      <c r="F50" s="11"/>
      <c r="I50" s="11" t="str">
        <f>'prices v 10'!B46</f>
        <v>XX</v>
      </c>
      <c r="J50" s="11" t="str">
        <f>'prices v 10'!C46</f>
        <v>FREE Forms</v>
      </c>
      <c r="K50" s="10"/>
      <c r="L50" s="13" t="str" cm="1">
        <f t="array" ref="L50">IF(K50="","",LOOKUP($B$1,'prices v 10'!$D$1:$J$1,'prices v 10'!D46:J46*K50))</f>
        <v/>
      </c>
      <c r="M50" s="19">
        <f t="shared" si="2"/>
        <v>0.4636271358484183</v>
      </c>
      <c r="N50" s="13" t="str">
        <f t="shared" si="3"/>
        <v/>
      </c>
    </row>
    <row r="51" spans="1:17">
      <c r="A51" s="11"/>
      <c r="B51" s="11"/>
      <c r="C51" s="11"/>
      <c r="D51" s="11"/>
      <c r="E51" s="11"/>
      <c r="F51" s="11"/>
      <c r="I51" s="11" t="str">
        <f>'prices v 10'!B47</f>
        <v>XX</v>
      </c>
      <c r="J51" s="11" t="str">
        <f>'prices v 10'!C47</f>
        <v>FREE Mailings</v>
      </c>
      <c r="K51" s="10"/>
      <c r="L51" s="13" t="str" cm="1">
        <f t="array" ref="L51">IF(K51="","",LOOKUP($B$1,'prices v 10'!$D$1:$J$1,'prices v 10'!D47:J47*K51))</f>
        <v/>
      </c>
      <c r="M51" s="19">
        <f t="shared" si="2"/>
        <v>0.4636271358484183</v>
      </c>
      <c r="N51" s="13" t="str">
        <f t="shared" si="3"/>
        <v/>
      </c>
    </row>
    <row r="52" spans="1:17" ht="16.5" thickBot="1">
      <c r="A52" s="22" t="s">
        <v>86</v>
      </c>
      <c r="B52" s="20"/>
      <c r="C52" s="21">
        <f>-(D49-C50)/C50</f>
        <v>0.4636271358484183</v>
      </c>
      <c r="D52" s="20"/>
      <c r="E52" s="20"/>
      <c r="F52" s="20"/>
      <c r="I52" s="11" t="str">
        <f>'prices v 10'!B48</f>
        <v>XX</v>
      </c>
      <c r="J52" s="11" t="str">
        <f>'prices v 10'!C48</f>
        <v>Free Project</v>
      </c>
      <c r="K52" s="10"/>
      <c r="L52" s="13" t="str" cm="1">
        <f t="array" ref="L52">IF(K52="","",LOOKUP($B$1,'prices v 10'!$D$1:$J$1,'prices v 10'!D48:J48*K52))</f>
        <v/>
      </c>
      <c r="M52" s="19">
        <f t="shared" si="2"/>
        <v>0.4636271358484183</v>
      </c>
      <c r="N52" s="13" t="str">
        <f t="shared" si="3"/>
        <v/>
      </c>
    </row>
    <row r="53" spans="1:17" ht="16.5" thickTop="1" thickBot="1">
      <c r="I53" s="12" t="s">
        <v>81</v>
      </c>
      <c r="J53" s="12"/>
      <c r="K53" s="12"/>
      <c r="L53" s="14">
        <f>SUM(L6:L49)</f>
        <v>591.1</v>
      </c>
      <c r="M53" s="14"/>
      <c r="N53" s="14">
        <f>SUM(N6:N49)</f>
        <v>317.04999999999995</v>
      </c>
    </row>
    <row r="54" spans="1:17">
      <c r="L54" s="13">
        <f>+L53*12</f>
        <v>7093.2000000000007</v>
      </c>
      <c r="N54" s="13">
        <f>+N53*12</f>
        <v>3804.5999999999995</v>
      </c>
      <c r="Q54" s="24"/>
    </row>
    <row r="55" spans="1:17">
      <c r="L55" s="24">
        <f>138000/L54</f>
        <v>19.455252918287936</v>
      </c>
      <c r="O55" s="30"/>
    </row>
    <row r="56" spans="1:17">
      <c r="L56" s="34">
        <f>1-L55</f>
        <v>-18.455252918287936</v>
      </c>
    </row>
  </sheetData>
  <mergeCells count="3">
    <mergeCell ref="A34:F34"/>
    <mergeCell ref="A4:F4"/>
    <mergeCell ref="I4:N4"/>
  </mergeCells>
  <pageMargins left="0.7" right="0.7" top="0.75" bottom="0.75" header="0.3" footer="0.3"/>
  <pageSetup paperSize="9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List!$A$3:$A$9</xm:f>
          </x14:formula1>
          <xm:sqref>B1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13E15FAC708D469ED329DC09B99C84" ma:contentTypeVersion="10" ma:contentTypeDescription="Opprett et nytt dokument." ma:contentTypeScope="" ma:versionID="6a3275ccdf7eb6d47cc982cb4b7aa2d8">
  <xsd:schema xmlns:xsd="http://www.w3.org/2001/XMLSchema" xmlns:xs="http://www.w3.org/2001/XMLSchema" xmlns:p="http://schemas.microsoft.com/office/2006/metadata/properties" xmlns:ns2="e84c50f9-0629-4725-9025-855b9ea55b38" xmlns:ns3="c4576e5d-6c59-4b72-9c61-ca8ab4f056d7" targetNamespace="http://schemas.microsoft.com/office/2006/metadata/properties" ma:root="true" ma:fieldsID="61e4a2aec3851b747577a3ff3b403abf" ns2:_="" ns3:_="">
    <xsd:import namespace="e84c50f9-0629-4725-9025-855b9ea55b38"/>
    <xsd:import namespace="c4576e5d-6c59-4b72-9c61-ca8ab4f05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c50f9-0629-4725-9025-855b9ea55b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76e5d-6c59-4b72-9c61-ca8ab4f05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00C3D-D67A-4095-8861-256E0F4C1A43}"/>
</file>

<file path=customXml/itemProps2.xml><?xml version="1.0" encoding="utf-8"?>
<ds:datastoreItem xmlns:ds="http://schemas.openxmlformats.org/officeDocument/2006/customXml" ds:itemID="{7DD408CF-A03E-4F97-8AC2-50478CC11986}"/>
</file>

<file path=customXml/itemProps3.xml><?xml version="1.0" encoding="utf-8"?>
<ds:datastoreItem xmlns:ds="http://schemas.openxmlformats.org/officeDocument/2006/customXml" ds:itemID="{539CC577-CC88-4C73-831A-3DCAAF02E6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Marianne Solstad</dc:creator>
  <cp:keywords/>
  <dc:description/>
  <cp:lastModifiedBy>Mikael Nordenborg</cp:lastModifiedBy>
  <cp:revision/>
  <dcterms:created xsi:type="dcterms:W3CDTF">2015-06-05T18:19:34Z</dcterms:created>
  <dcterms:modified xsi:type="dcterms:W3CDTF">2022-10-25T08:54:06Z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0x0101000113E15FAC708D469ED329DC09B99C84</vt:lpwstr>
  </property>
</Properties>
</file>