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uperofficenorge.sharepoint.com/sites/asmarketingcontent/Content Folder/2021 SuperOffice 10/Pricelists in PDF/"/>
    </mc:Choice>
  </mc:AlternateContent>
  <xr:revisionPtr revIDLastSave="0" documentId="8_{2E15692D-6B42-4FBA-AE13-715BE5B681C1}" xr6:coauthVersionLast="47" xr6:coauthVersionMax="47" xr10:uidLastSave="{00000000-0000-0000-0000-000000000000}"/>
  <workbookProtection workbookAlgorithmName="SHA-512" workbookHashValue="2odnda6qsfl1oFnFIJiUVYJOp4+HqzQotmFff00oKtvC74G3egjeo8oK/rs8Oz6HORjwAvX/SaW+GLwQk2JCNg==" workbookSaltValue="WniPcquXHtJYrqBsnzgw4g==" workbookSpinCount="100000" lockStructure="1"/>
  <bookViews>
    <workbookView xWindow="780" yWindow="780" windowWidth="21600" windowHeight="11385" xr2:uid="{00000000-000D-0000-FFFF-FFFF00000000}"/>
  </bookViews>
  <sheets>
    <sheet name="Calculator" sheetId="2" r:id="rId1"/>
    <sheet name="Lists" sheetId="1" state="hidden" r:id="rId2"/>
    <sheet name="Prices" sheetId="3" state="hidden" r:id="rId3"/>
  </sheets>
  <definedNames>
    <definedName name="Currency">Lists!$F$3:$F$9</definedName>
    <definedName name="Marketing">Lists!$D$3:$D$4</definedName>
    <definedName name="Sales">Lists!$B$3:$B$5</definedName>
    <definedName name="Service">Lists!$C$3:$C$5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37" i="2" l="1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I8" i="3"/>
  <c r="A18" i="2" s="1"/>
  <c r="C18" i="2" l="1"/>
  <c r="D18" i="2"/>
  <c r="F6" i="2"/>
  <c r="E18" i="2" l="1"/>
  <c r="C36" i="2"/>
  <c r="I20" i="3" l="1"/>
  <c r="A30" i="2" s="1"/>
  <c r="I19" i="3"/>
  <c r="A29" i="2" s="1"/>
  <c r="I18" i="3"/>
  <c r="A28" i="2" s="1"/>
  <c r="I17" i="3"/>
  <c r="A27" i="2" s="1"/>
  <c r="I16" i="3"/>
  <c r="A26" i="2" s="1"/>
  <c r="I15" i="3"/>
  <c r="A25" i="2" s="1"/>
  <c r="I14" i="3"/>
  <c r="A24" i="2" s="1"/>
  <c r="I12" i="3"/>
  <c r="A22" i="2" s="1"/>
  <c r="I13" i="3"/>
  <c r="A23" i="2" s="1"/>
  <c r="I10" i="3"/>
  <c r="A20" i="2" s="1"/>
  <c r="I11" i="3"/>
  <c r="A21" i="2" s="1"/>
  <c r="I9" i="3"/>
  <c r="A19" i="2" s="1"/>
  <c r="I7" i="3"/>
  <c r="A17" i="2" s="1"/>
  <c r="D17" i="2" s="1"/>
  <c r="I6" i="3"/>
  <c r="A16" i="2" s="1"/>
  <c r="I5" i="3"/>
  <c r="A15" i="2" s="1"/>
  <c r="I4" i="3"/>
  <c r="A14" i="2" s="1"/>
  <c r="I3" i="3"/>
  <c r="A13" i="2" s="1"/>
  <c r="C35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C16" i="2" l="1"/>
  <c r="C29" i="2"/>
  <c r="E29" i="2" s="1"/>
  <c r="D15" i="2"/>
  <c r="D30" i="2"/>
  <c r="D24" i="2"/>
  <c r="D20" i="2"/>
  <c r="D13" i="2"/>
  <c r="D23" i="2"/>
  <c r="C26" i="2"/>
  <c r="D21" i="2"/>
  <c r="D28" i="2"/>
  <c r="D14" i="2"/>
  <c r="D19" i="2"/>
  <c r="C22" i="2"/>
  <c r="D27" i="2"/>
  <c r="D16" i="2"/>
  <c r="D29" i="2"/>
  <c r="D25" i="2"/>
  <c r="D22" i="2"/>
  <c r="E22" i="2" s="1"/>
  <c r="D26" i="2"/>
  <c r="C17" i="2"/>
  <c r="E17" i="2" s="1"/>
  <c r="C30" i="2"/>
  <c r="C15" i="2"/>
  <c r="E15" i="2" s="1"/>
  <c r="C21" i="2"/>
  <c r="C25" i="2"/>
  <c r="C28" i="2"/>
  <c r="E28" i="2" s="1"/>
  <c r="C24" i="2"/>
  <c r="C20" i="2"/>
  <c r="C13" i="2"/>
  <c r="C27" i="2"/>
  <c r="E27" i="2" s="1"/>
  <c r="C23" i="2"/>
  <c r="C19" i="2"/>
  <c r="E19" i="2" s="1"/>
  <c r="C14" i="2"/>
  <c r="E38" i="2"/>
  <c r="E42" i="2"/>
  <c r="E46" i="2"/>
  <c r="E50" i="2"/>
  <c r="E54" i="2"/>
  <c r="E58" i="2"/>
  <c r="E35" i="2"/>
  <c r="E39" i="2"/>
  <c r="E43" i="2"/>
  <c r="E47" i="2"/>
  <c r="E51" i="2"/>
  <c r="E55" i="2"/>
  <c r="E36" i="2"/>
  <c r="E40" i="2"/>
  <c r="E44" i="2"/>
  <c r="E48" i="2"/>
  <c r="E52" i="2"/>
  <c r="E56" i="2"/>
  <c r="E37" i="2"/>
  <c r="E41" i="2"/>
  <c r="E45" i="2"/>
  <c r="E49" i="2"/>
  <c r="E53" i="2"/>
  <c r="E57" i="2"/>
  <c r="E14" i="2" l="1"/>
  <c r="E13" i="2"/>
  <c r="E59" i="2"/>
  <c r="E20" i="2"/>
  <c r="E16" i="2"/>
  <c r="E23" i="2"/>
  <c r="E24" i="2"/>
  <c r="E30" i="2"/>
  <c r="E21" i="2"/>
  <c r="E26" i="2"/>
  <c r="E25" i="2"/>
  <c r="C3" i="2"/>
  <c r="C8" i="2"/>
  <c r="C5" i="2"/>
  <c r="C4" i="2"/>
  <c r="E31" i="2" l="1"/>
  <c r="E61" i="2" s="1"/>
</calcChain>
</file>

<file path=xl/sharedStrings.xml><?xml version="1.0" encoding="utf-8"?>
<sst xmlns="http://schemas.openxmlformats.org/spreadsheetml/2006/main" count="117" uniqueCount="73">
  <si>
    <t>Sales</t>
  </si>
  <si>
    <t>Service</t>
  </si>
  <si>
    <t>Marketing</t>
  </si>
  <si>
    <t>None</t>
  </si>
  <si>
    <t>Premium</t>
  </si>
  <si>
    <t>Yes</t>
  </si>
  <si>
    <t>No</t>
  </si>
  <si>
    <t>CEP (1-50 users)</t>
  </si>
  <si>
    <t>CEP (51-150 users)</t>
  </si>
  <si>
    <t>CEP (151-250 users)</t>
  </si>
  <si>
    <t>CEP (251-500 users)</t>
  </si>
  <si>
    <t>CEP (501+ users)</t>
  </si>
  <si>
    <t>Chat site License (1-50 users)</t>
  </si>
  <si>
    <t>Chat Site License (51-150 users)</t>
  </si>
  <si>
    <t>Chat Site License (151-250 users)</t>
  </si>
  <si>
    <t>Chat Site License (251-500 users)</t>
  </si>
  <si>
    <t>Chat Site License (501+ users)</t>
  </si>
  <si>
    <t>Synchronizer</t>
  </si>
  <si>
    <t xml:space="preserve"> NOK </t>
  </si>
  <si>
    <t xml:space="preserve"> SEK </t>
  </si>
  <si>
    <t xml:space="preserve"> DKK </t>
  </si>
  <si>
    <t xml:space="preserve"> EUR </t>
  </si>
  <si>
    <t xml:space="preserve"> GBP </t>
  </si>
  <si>
    <t xml:space="preserve"> CHF </t>
  </si>
  <si>
    <t xml:space="preserve"> USD </t>
  </si>
  <si>
    <t>Currency</t>
  </si>
  <si>
    <t>Discount</t>
  </si>
  <si>
    <t>Product</t>
  </si>
  <si>
    <t>Quantity</t>
  </si>
  <si>
    <t>Price</t>
  </si>
  <si>
    <t>Total</t>
  </si>
  <si>
    <t>Essentials</t>
  </si>
  <si>
    <t>Add-ons</t>
  </si>
  <si>
    <t>Check</t>
  </si>
  <si>
    <t>SuperOffice 10 calculator</t>
  </si>
  <si>
    <t>Sales Essentials</t>
  </si>
  <si>
    <t>Sales Premium</t>
  </si>
  <si>
    <t>Service Essentials</t>
  </si>
  <si>
    <t>Service Premium</t>
  </si>
  <si>
    <t>Development Tools, Cloud</t>
  </si>
  <si>
    <t>Data Mirroring Services, Cloud</t>
  </si>
  <si>
    <t>Marketing Platform</t>
  </si>
  <si>
    <t>SCIM</t>
  </si>
  <si>
    <t>AI Platform</t>
  </si>
  <si>
    <t>AI Text Services</t>
  </si>
  <si>
    <t>AI Categorization</t>
  </si>
  <si>
    <t>DataBridge</t>
  </si>
  <si>
    <t>Forms Site License (1-50 users)</t>
  </si>
  <si>
    <t>Forms Site License (51-150 users)</t>
  </si>
  <si>
    <t>Forms Site License (151-250 users)</t>
  </si>
  <si>
    <t>Forms Site License (251-500 users)</t>
  </si>
  <si>
    <t>Forms Site License (501+ users)</t>
  </si>
  <si>
    <t>Start with selecting currency and relevant solutions and tiers:</t>
  </si>
  <si>
    <t>Add the number of users per product required:</t>
  </si>
  <si>
    <t>Note that most add-ons only require 1 per company, with the exception of Synchronizer which needs to reflect the total number of SuperOffice users.</t>
  </si>
  <si>
    <t>Sales Essentials + Service Essentials</t>
  </si>
  <si>
    <t>Sales Essentials + Marketing</t>
  </si>
  <si>
    <t>Service Essentials + Marketing</t>
  </si>
  <si>
    <t>Sales Essentials + Service Premium</t>
  </si>
  <si>
    <t>Sales Essentials + Service Essentials + Marketing</t>
  </si>
  <si>
    <t>Sales Essentials + Service Premium + Marketing</t>
  </si>
  <si>
    <t>Sales Premium + Marketing</t>
  </si>
  <si>
    <t>Sales Premium + Service Premium</t>
  </si>
  <si>
    <t>Sales Premium + Service Premium + Marketing</t>
  </si>
  <si>
    <t>Sales Premium + Service Essentials</t>
  </si>
  <si>
    <t>Sales Premium + Service Essentials + Marketing</t>
  </si>
  <si>
    <t>Service Premium + Marketing</t>
  </si>
  <si>
    <t>Total price - User plans:</t>
  </si>
  <si>
    <t>AI Chatbot Connector</t>
  </si>
  <si>
    <t>Total per month:</t>
  </si>
  <si>
    <t>Total price - Add-ons:</t>
  </si>
  <si>
    <t>Remember to include the Marketing Platform if the customer does not already have this (e.g. a more sale)</t>
  </si>
  <si>
    <r>
      <rPr>
        <b/>
        <sz val="11"/>
        <rFont val="Arial"/>
        <family val="2"/>
      </rPr>
      <t>NB:</t>
    </r>
    <r>
      <rPr>
        <sz val="8"/>
        <rFont val="Arial"/>
        <family val="2"/>
      </rPr>
      <t xml:space="preserve">
Remember to </t>
    </r>
    <r>
      <rPr>
        <b/>
        <sz val="8"/>
        <rFont val="Arial"/>
        <family val="2"/>
      </rPr>
      <t xml:space="preserve">reset </t>
    </r>
    <r>
      <rPr>
        <sz val="8"/>
        <rFont val="Arial"/>
        <family val="2"/>
      </rPr>
      <t>the calculator between each time you want to use it. I.e. You need to delete the number of users/add-ons you have added in column B,  before using it for a new product configuration.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</si>
</sst>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5E58"/>
      <name val="Arial"/>
      <family val="2"/>
    </font>
    <font>
      <sz val="11"/>
      <color theme="0"/>
      <name val="Arial"/>
      <family val="2"/>
    </font>
    <font>
      <b/>
      <sz val="11"/>
      <color rgb="FF005E58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E58"/>
        <bgColor indexed="64"/>
      </patternFill>
    </fill>
    <fill>
      <patternFill patternType="solid">
        <fgColor rgb="FFF1F7F5"/>
        <bgColor indexed="64"/>
      </patternFill>
    </fill>
    <fill>
      <patternFill patternType="solid">
        <fgColor rgb="FFA7D4DE"/>
        <bgColor indexed="64"/>
      </patternFill>
    </fill>
    <fill>
      <patternFill patternType="solid">
        <fgColor rgb="FF31B49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Font="1"/>
    <xf numFmtId="0" fontId="0" fillId="0" borderId="0" xfId="1" applyNumberFormat="1" applyFont="1"/>
    <xf numFmtId="0" fontId="2" fillId="2" borderId="0" xfId="0" applyFont="1" applyFill="1" applyProtection="1"/>
    <xf numFmtId="0" fontId="7" fillId="2" borderId="0" xfId="0" applyFont="1" applyFill="1" applyProtection="1"/>
    <xf numFmtId="0" fontId="4" fillId="0" borderId="0" xfId="0" applyFont="1" applyFill="1" applyProtection="1"/>
    <xf numFmtId="0" fontId="4" fillId="4" borderId="0" xfId="0" applyFont="1" applyFill="1" applyProtection="1"/>
    <xf numFmtId="0" fontId="4" fillId="4" borderId="1" xfId="0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164" fontId="6" fillId="0" borderId="1" xfId="1" applyFont="1" applyFill="1" applyBorder="1" applyProtection="1"/>
    <xf numFmtId="9" fontId="6" fillId="0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0" borderId="1" xfId="0" applyFont="1" applyFill="1" applyBorder="1" applyProtection="1"/>
    <xf numFmtId="164" fontId="8" fillId="0" borderId="1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4" fontId="6" fillId="0" borderId="0" xfId="1" applyFont="1" applyFill="1" applyProtection="1"/>
    <xf numFmtId="0" fontId="6" fillId="0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wrapText="1"/>
    </xf>
    <xf numFmtId="164" fontId="8" fillId="0" borderId="1" xfId="1" applyFont="1" applyFill="1" applyBorder="1" applyProtection="1"/>
    <xf numFmtId="9" fontId="6" fillId="0" borderId="0" xfId="0" applyNumberFormat="1" applyFont="1" applyFill="1" applyProtection="1"/>
    <xf numFmtId="0" fontId="3" fillId="0" borderId="0" xfId="0" applyFont="1" applyFill="1" applyProtection="1"/>
    <xf numFmtId="0" fontId="3" fillId="3" borderId="0" xfId="0" applyFont="1" applyFill="1" applyAlignment="1" applyProtection="1">
      <alignment horizontal="center"/>
      <protection locked="0"/>
    </xf>
    <xf numFmtId="9" fontId="3" fillId="3" borderId="0" xfId="2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/>
    <xf numFmtId="0" fontId="11" fillId="5" borderId="0" xfId="0" applyFont="1" applyFill="1" applyAlignment="1" applyProtection="1">
      <alignment horizontal="center" vertical="center" wrapText="1"/>
    </xf>
    <xf numFmtId="0" fontId="11" fillId="5" borderId="0" xfId="0" applyFont="1" applyFill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1B494"/>
      <color rgb="FFEF7545"/>
      <color rgb="FF005E58"/>
      <color rgb="FFA7D4DE"/>
      <color rgb="FFC3C7F9"/>
      <color rgb="FFF1F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showGridLines="0" tabSelected="1" zoomScaleNormal="100" workbookViewId="0">
      <selection activeCell="B18" sqref="B18"/>
    </sheetView>
  </sheetViews>
  <sheetFormatPr defaultRowHeight="14.25" x14ac:dyDescent="0.2"/>
  <cols>
    <col min="1" max="1" width="58.85546875" style="21" bestFit="1" customWidth="1"/>
    <col min="2" max="2" width="17.28515625" style="21" customWidth="1"/>
    <col min="3" max="3" width="11.5703125" style="5" bestFit="1" customWidth="1"/>
    <col min="4" max="4" width="9.42578125" style="5" bestFit="1" customWidth="1"/>
    <col min="5" max="5" width="18.7109375" style="5" bestFit="1" customWidth="1"/>
    <col min="6" max="16384" width="9.140625" style="5"/>
  </cols>
  <sheetData>
    <row r="1" spans="1:6" ht="20.25" x14ac:dyDescent="0.3">
      <c r="A1" s="3" t="s">
        <v>34</v>
      </c>
      <c r="B1" s="4"/>
      <c r="C1" s="4"/>
      <c r="D1" s="4"/>
      <c r="E1" s="4"/>
    </row>
    <row r="2" spans="1:6" x14ac:dyDescent="0.2">
      <c r="A2" s="4" t="s">
        <v>52</v>
      </c>
      <c r="B2" s="4"/>
      <c r="C2" s="4"/>
      <c r="D2" s="4"/>
      <c r="E2" s="4"/>
    </row>
    <row r="3" spans="1:6" x14ac:dyDescent="0.2">
      <c r="A3" s="6" t="s">
        <v>25</v>
      </c>
      <c r="B3" s="22" t="s">
        <v>18</v>
      </c>
      <c r="C3" s="4" t="str">
        <f>IF(B3="","This cell can not be empty","OK")</f>
        <v>OK</v>
      </c>
      <c r="D3" s="4"/>
      <c r="E3" s="4"/>
    </row>
    <row r="4" spans="1:6" x14ac:dyDescent="0.2">
      <c r="A4" s="6" t="s">
        <v>0</v>
      </c>
      <c r="B4" s="22" t="s">
        <v>4</v>
      </c>
      <c r="C4" s="4" t="str">
        <f>IF(B4="","This cell can not be empty","OK")</f>
        <v>OK</v>
      </c>
      <c r="D4" s="4"/>
      <c r="E4" s="4"/>
    </row>
    <row r="5" spans="1:6" x14ac:dyDescent="0.2">
      <c r="A5" s="6" t="s">
        <v>1</v>
      </c>
      <c r="B5" s="22" t="s">
        <v>4</v>
      </c>
      <c r="C5" s="4" t="str">
        <f>IF(B5="","This cell can not be empty","OK")</f>
        <v>OK</v>
      </c>
      <c r="D5" s="4"/>
      <c r="E5" s="4"/>
    </row>
    <row r="6" spans="1:6" x14ac:dyDescent="0.2">
      <c r="A6" s="6" t="s">
        <v>2</v>
      </c>
      <c r="B6" s="22" t="s">
        <v>5</v>
      </c>
      <c r="C6" s="4" t="str">
        <f>IF(B6="","This cell can not be empty","OK")</f>
        <v>OK</v>
      </c>
      <c r="D6" s="4"/>
      <c r="E6" s="4"/>
      <c r="F6" s="5" t="str">
        <f>IF(AND(B4="None",B5="None",B6="NO"),"PLEASE CHOOSE AT LEAST ONE CRM PLAN","")</f>
        <v/>
      </c>
    </row>
    <row r="7" spans="1:6" x14ac:dyDescent="0.2">
      <c r="A7" s="6"/>
      <c r="B7" s="4"/>
      <c r="C7" s="4"/>
      <c r="D7" s="4"/>
      <c r="E7" s="4"/>
    </row>
    <row r="8" spans="1:6" x14ac:dyDescent="0.2">
      <c r="A8" s="6" t="s">
        <v>26</v>
      </c>
      <c r="B8" s="23">
        <v>0</v>
      </c>
      <c r="C8" s="4" t="str">
        <f>IF(B8="","This cell can not be empty","OK")</f>
        <v>OK</v>
      </c>
      <c r="D8" s="4"/>
      <c r="E8" s="4"/>
    </row>
    <row r="9" spans="1:6" x14ac:dyDescent="0.2">
      <c r="A9" s="6"/>
      <c r="B9" s="4"/>
      <c r="C9" s="4"/>
      <c r="D9" s="4"/>
      <c r="E9" s="4"/>
    </row>
    <row r="10" spans="1:6" ht="20.25" x14ac:dyDescent="0.3">
      <c r="A10" s="3" t="s">
        <v>27</v>
      </c>
      <c r="B10" s="4" t="s">
        <v>28</v>
      </c>
      <c r="C10" s="4" t="s">
        <v>29</v>
      </c>
      <c r="D10" s="4" t="s">
        <v>26</v>
      </c>
      <c r="E10" s="4" t="s">
        <v>30</v>
      </c>
    </row>
    <row r="11" spans="1:6" x14ac:dyDescent="0.2">
      <c r="A11" s="4" t="s">
        <v>53</v>
      </c>
      <c r="B11" s="4"/>
      <c r="C11" s="4"/>
      <c r="D11" s="4"/>
      <c r="E11" s="4"/>
    </row>
    <row r="12" spans="1:6" x14ac:dyDescent="0.2">
      <c r="A12" s="25" t="s">
        <v>71</v>
      </c>
      <c r="B12" s="4"/>
      <c r="C12" s="4"/>
      <c r="D12" s="4"/>
      <c r="E12" s="4"/>
    </row>
    <row r="13" spans="1:6" x14ac:dyDescent="0.2">
      <c r="A13" s="7" t="str">
        <f>IF(Prices!I3="OK",Prices!A3,"")</f>
        <v/>
      </c>
      <c r="B13" s="24"/>
      <c r="C13" s="9" t="str">
        <f>IF(A13="","",LOOKUP($B$3,Prices!$B$2:$H$2,Prices!B3:H3))</f>
        <v/>
      </c>
      <c r="D13" s="10" t="str">
        <f>IF(A13="","",$B$8)</f>
        <v/>
      </c>
      <c r="E13" s="9" t="str">
        <f>IF(A13="","",B13*C13*(1-D13))</f>
        <v/>
      </c>
    </row>
    <row r="14" spans="1:6" x14ac:dyDescent="0.2">
      <c r="A14" s="7" t="str">
        <f>IF(Prices!I4="OK",Prices!A4,"")</f>
        <v>Sales Premium</v>
      </c>
      <c r="B14" s="24"/>
      <c r="C14" s="9">
        <f>IF(A14="","",LOOKUP($B$3,Prices!$B$2:$H$2,Prices!B4:H4))</f>
        <v>700</v>
      </c>
      <c r="D14" s="10">
        <f t="shared" ref="D14:D30" si="0">IF(A14="","",$B$8)</f>
        <v>0</v>
      </c>
      <c r="E14" s="9">
        <f t="shared" ref="E14:E30" si="1">IF(A14="","",B14*C14*(1-D14))</f>
        <v>0</v>
      </c>
    </row>
    <row r="15" spans="1:6" x14ac:dyDescent="0.2">
      <c r="A15" s="7" t="str">
        <f>IF(Prices!I5="OK",Prices!A5,"")</f>
        <v/>
      </c>
      <c r="B15" s="24"/>
      <c r="C15" s="9" t="str">
        <f>IF(A15="","",LOOKUP($B$3,Prices!$B$2:$H$2,Prices!B5:H5))</f>
        <v/>
      </c>
      <c r="D15" s="10" t="str">
        <f t="shared" si="0"/>
        <v/>
      </c>
      <c r="E15" s="9" t="str">
        <f t="shared" si="1"/>
        <v/>
      </c>
    </row>
    <row r="16" spans="1:6" x14ac:dyDescent="0.2">
      <c r="A16" s="7" t="str">
        <f>IF(Prices!I6="OK",Prices!A6,"")</f>
        <v>Service Premium</v>
      </c>
      <c r="B16" s="24"/>
      <c r="C16" s="9">
        <f>IF(A16="","",LOOKUP($B$3,Prices!$B$2:$H$2,Prices!B6:H6))</f>
        <v>650</v>
      </c>
      <c r="D16" s="10">
        <f t="shared" si="0"/>
        <v>0</v>
      </c>
      <c r="E16" s="9">
        <f t="shared" si="1"/>
        <v>0</v>
      </c>
    </row>
    <row r="17" spans="1:5" x14ac:dyDescent="0.2">
      <c r="A17" s="7" t="str">
        <f>IF(Prices!I7="OK",Prices!A7,"")</f>
        <v>Marketing</v>
      </c>
      <c r="B17" s="24"/>
      <c r="C17" s="9">
        <f>IF(A17="","",LOOKUP($B$3,Prices!$B$2:$H$2,Prices!B7:H7))</f>
        <v>500</v>
      </c>
      <c r="D17" s="10">
        <f t="shared" si="0"/>
        <v>0</v>
      </c>
      <c r="E17" s="9">
        <f t="shared" si="1"/>
        <v>0</v>
      </c>
    </row>
    <row r="18" spans="1:5" x14ac:dyDescent="0.2">
      <c r="A18" s="7" t="str">
        <f>IF(Prices!I8="OK",Prices!A8,"")</f>
        <v>Marketing Platform</v>
      </c>
      <c r="B18" s="24"/>
      <c r="C18" s="9">
        <f>IF(A18="","",LOOKUP($B$3,Prices!$B$2:$H$2,Prices!B8:H8))</f>
        <v>2000</v>
      </c>
      <c r="D18" s="10">
        <f t="shared" ref="D18" si="2">IF(A18="","",$B$8)</f>
        <v>0</v>
      </c>
      <c r="E18" s="9">
        <f t="shared" ref="E18" si="3">IF(A18="","",B18*C18*(1-D18))</f>
        <v>0</v>
      </c>
    </row>
    <row r="19" spans="1:5" x14ac:dyDescent="0.2">
      <c r="A19" s="7" t="str">
        <f>IF(Prices!I9="OK",Prices!A9,"")</f>
        <v/>
      </c>
      <c r="B19" s="24"/>
      <c r="C19" s="9" t="str">
        <f>IF(A19="","",LOOKUP($B$3,Prices!$B$2:$H$2,Prices!B9:H9))</f>
        <v/>
      </c>
      <c r="D19" s="10" t="str">
        <f t="shared" si="0"/>
        <v/>
      </c>
      <c r="E19" s="9" t="str">
        <f t="shared" si="1"/>
        <v/>
      </c>
    </row>
    <row r="20" spans="1:5" x14ac:dyDescent="0.2">
      <c r="A20" s="7" t="str">
        <f>IF(Prices!I10="OK",Prices!A10,"")</f>
        <v/>
      </c>
      <c r="B20" s="24"/>
      <c r="C20" s="9" t="str">
        <f>IF(A20="","",LOOKUP($B$3,Prices!$B$2:$H$2,Prices!B10:H10))</f>
        <v/>
      </c>
      <c r="D20" s="10" t="str">
        <f t="shared" si="0"/>
        <v/>
      </c>
      <c r="E20" s="9" t="str">
        <f t="shared" si="1"/>
        <v/>
      </c>
    </row>
    <row r="21" spans="1:5" x14ac:dyDescent="0.2">
      <c r="A21" s="7" t="str">
        <f>IF(Prices!I11="OK",Prices!A11,"")</f>
        <v/>
      </c>
      <c r="B21" s="24"/>
      <c r="C21" s="9" t="str">
        <f>IF(A21="","",LOOKUP($B$3,Prices!$B$2:$H$2,Prices!B11:H11))</f>
        <v/>
      </c>
      <c r="D21" s="10" t="str">
        <f t="shared" si="0"/>
        <v/>
      </c>
      <c r="E21" s="9" t="str">
        <f t="shared" si="1"/>
        <v/>
      </c>
    </row>
    <row r="22" spans="1:5" x14ac:dyDescent="0.2">
      <c r="A22" s="7" t="str">
        <f>IF(Prices!I12="OK",Prices!A12,"")</f>
        <v/>
      </c>
      <c r="B22" s="24"/>
      <c r="C22" s="9" t="str">
        <f>IF(A22="","",LOOKUP($B$3,Prices!$B$2:$H$2,Prices!B12:H12))</f>
        <v/>
      </c>
      <c r="D22" s="10" t="str">
        <f t="shared" si="0"/>
        <v/>
      </c>
      <c r="E22" s="9" t="str">
        <f t="shared" si="1"/>
        <v/>
      </c>
    </row>
    <row r="23" spans="1:5" x14ac:dyDescent="0.2">
      <c r="A23" s="7" t="str">
        <f>IF(Prices!I13="OK",Prices!A13,"")</f>
        <v/>
      </c>
      <c r="B23" s="24"/>
      <c r="C23" s="9" t="str">
        <f>IF(A23="","",LOOKUP($B$3,Prices!$B$2:$H$2,Prices!B13:H13))</f>
        <v/>
      </c>
      <c r="D23" s="10" t="str">
        <f t="shared" si="0"/>
        <v/>
      </c>
      <c r="E23" s="9" t="str">
        <f t="shared" si="1"/>
        <v/>
      </c>
    </row>
    <row r="24" spans="1:5" x14ac:dyDescent="0.2">
      <c r="A24" s="7" t="str">
        <f>IF(Prices!I14="OK",Prices!A14,"")</f>
        <v>Sales Premium + Marketing</v>
      </c>
      <c r="B24" s="24"/>
      <c r="C24" s="9">
        <f>IF(A24="","",LOOKUP($B$3,Prices!$B$2:$H$2,Prices!B14:H14))</f>
        <v>950</v>
      </c>
      <c r="D24" s="10">
        <f t="shared" si="0"/>
        <v>0</v>
      </c>
      <c r="E24" s="9">
        <f t="shared" si="1"/>
        <v>0</v>
      </c>
    </row>
    <row r="25" spans="1:5" x14ac:dyDescent="0.2">
      <c r="A25" s="7" t="str">
        <f>IF(Prices!I15="OK",Prices!A15,"")</f>
        <v>Sales Premium + Service Premium</v>
      </c>
      <c r="B25" s="24"/>
      <c r="C25" s="9">
        <f>IF(A25="","",LOOKUP($B$3,Prices!$B$2:$H$2,Prices!B15:H15))</f>
        <v>1025</v>
      </c>
      <c r="D25" s="10">
        <f t="shared" si="0"/>
        <v>0</v>
      </c>
      <c r="E25" s="9">
        <f t="shared" si="1"/>
        <v>0</v>
      </c>
    </row>
    <row r="26" spans="1:5" x14ac:dyDescent="0.2">
      <c r="A26" s="7" t="str">
        <f>IF(Prices!I16="OK",Prices!A16,"")</f>
        <v>Sales Premium + Service Premium + Marketing</v>
      </c>
      <c r="B26" s="24"/>
      <c r="C26" s="9">
        <f>IF(A26="","",LOOKUP($B$3,Prices!$B$2:$H$2,Prices!B16:H16))</f>
        <v>1175</v>
      </c>
      <c r="D26" s="10">
        <f t="shared" si="0"/>
        <v>0</v>
      </c>
      <c r="E26" s="9">
        <f t="shared" si="1"/>
        <v>0</v>
      </c>
    </row>
    <row r="27" spans="1:5" x14ac:dyDescent="0.2">
      <c r="A27" s="7" t="str">
        <f>IF(Prices!I17="OK",Prices!A17,"")</f>
        <v/>
      </c>
      <c r="B27" s="24"/>
      <c r="C27" s="9" t="str">
        <f>IF(A27="","",LOOKUP($B$3,Prices!$B$2:$H$2,Prices!B17:H17))</f>
        <v/>
      </c>
      <c r="D27" s="10" t="str">
        <f t="shared" si="0"/>
        <v/>
      </c>
      <c r="E27" s="9" t="str">
        <f t="shared" si="1"/>
        <v/>
      </c>
    </row>
    <row r="28" spans="1:5" x14ac:dyDescent="0.2">
      <c r="A28" s="7" t="str">
        <f>IF(Prices!I18="OK",Prices!A18,"")</f>
        <v/>
      </c>
      <c r="B28" s="24"/>
      <c r="C28" s="9" t="str">
        <f>IF(A28="","",LOOKUP($B$3,Prices!$B$2:$H$2,Prices!B18:H18))</f>
        <v/>
      </c>
      <c r="D28" s="10" t="str">
        <f t="shared" si="0"/>
        <v/>
      </c>
      <c r="E28" s="9" t="str">
        <f t="shared" si="1"/>
        <v/>
      </c>
    </row>
    <row r="29" spans="1:5" x14ac:dyDescent="0.2">
      <c r="A29" s="7" t="str">
        <f>IF(Prices!I19="OK",Prices!A19,"")</f>
        <v/>
      </c>
      <c r="B29" s="24"/>
      <c r="C29" s="9" t="str">
        <f>IF(A29="","",LOOKUP($B$3,Prices!$B$2:$H$2,Prices!B19:H19))</f>
        <v/>
      </c>
      <c r="D29" s="10" t="str">
        <f t="shared" si="0"/>
        <v/>
      </c>
      <c r="E29" s="9" t="str">
        <f t="shared" si="1"/>
        <v/>
      </c>
    </row>
    <row r="30" spans="1:5" x14ac:dyDescent="0.2">
      <c r="A30" s="7" t="str">
        <f>IF(Prices!I20="OK",Prices!A20,"")</f>
        <v>Service Premium + Marketing</v>
      </c>
      <c r="B30" s="24"/>
      <c r="C30" s="9">
        <f>IF(A30="","",LOOKUP($B$3,Prices!$B$2:$H$2,Prices!B20:H20))</f>
        <v>900</v>
      </c>
      <c r="D30" s="10">
        <f t="shared" si="0"/>
        <v>0</v>
      </c>
      <c r="E30" s="9">
        <f t="shared" si="1"/>
        <v>0</v>
      </c>
    </row>
    <row r="31" spans="1:5" ht="15" x14ac:dyDescent="0.25">
      <c r="A31" s="11" t="s">
        <v>67</v>
      </c>
      <c r="B31" s="8"/>
      <c r="C31" s="9"/>
      <c r="D31" s="12"/>
      <c r="E31" s="13">
        <f>SUM(E13:E30)</f>
        <v>0</v>
      </c>
    </row>
    <row r="32" spans="1:5" x14ac:dyDescent="0.2">
      <c r="A32" s="6"/>
      <c r="B32" s="14"/>
      <c r="C32" s="15"/>
      <c r="D32" s="16"/>
      <c r="E32" s="16"/>
    </row>
    <row r="33" spans="1:5" ht="20.25" x14ac:dyDescent="0.3">
      <c r="A33" s="3" t="s">
        <v>32</v>
      </c>
      <c r="B33" s="17"/>
      <c r="C33" s="17"/>
      <c r="D33" s="17"/>
      <c r="E33" s="17"/>
    </row>
    <row r="34" spans="1:5" ht="42.75" x14ac:dyDescent="0.2">
      <c r="A34" s="18" t="s">
        <v>54</v>
      </c>
      <c r="B34" s="4"/>
      <c r="C34" s="4"/>
      <c r="D34" s="4"/>
      <c r="E34" s="4"/>
    </row>
    <row r="35" spans="1:5" x14ac:dyDescent="0.2">
      <c r="A35" s="7" t="s">
        <v>39</v>
      </c>
      <c r="B35" s="24"/>
      <c r="C35" s="9">
        <f>LOOKUP($B$3,Prices!$B$2:$H$2,Prices!B24:H24)</f>
        <v>638</v>
      </c>
      <c r="D35" s="10">
        <f t="shared" ref="D35:D58" si="4">$B$8</f>
        <v>0</v>
      </c>
      <c r="E35" s="9">
        <f t="shared" ref="E35:E58" si="5">B35*C35*(1-D35)</f>
        <v>0</v>
      </c>
    </row>
    <row r="36" spans="1:5" x14ac:dyDescent="0.2">
      <c r="A36" s="7" t="s">
        <v>40</v>
      </c>
      <c r="B36" s="24"/>
      <c r="C36" s="9">
        <f>LOOKUP($B$3,Prices!$B$2:$H$2,Prices!B25:H25)</f>
        <v>638</v>
      </c>
      <c r="D36" s="10">
        <f t="shared" si="4"/>
        <v>0</v>
      </c>
      <c r="E36" s="9">
        <f t="shared" si="5"/>
        <v>0</v>
      </c>
    </row>
    <row r="37" spans="1:5" x14ac:dyDescent="0.2">
      <c r="A37" s="7" t="s">
        <v>42</v>
      </c>
      <c r="B37" s="24"/>
      <c r="C37" s="9">
        <f>LOOKUP($B$3,Prices!$B$2:$H$2,Prices!B26:H26)</f>
        <v>638</v>
      </c>
      <c r="D37" s="10">
        <f t="shared" si="4"/>
        <v>0</v>
      </c>
      <c r="E37" s="9">
        <f t="shared" si="5"/>
        <v>0</v>
      </c>
    </row>
    <row r="38" spans="1:5" x14ac:dyDescent="0.2">
      <c r="A38" s="7" t="s">
        <v>43</v>
      </c>
      <c r="B38" s="24"/>
      <c r="C38" s="9">
        <f>LOOKUP($B$3,Prices!$B$2:$H$2,Prices!B27:H27)</f>
        <v>595</v>
      </c>
      <c r="D38" s="10">
        <f t="shared" si="4"/>
        <v>0</v>
      </c>
      <c r="E38" s="9">
        <f t="shared" si="5"/>
        <v>0</v>
      </c>
    </row>
    <row r="39" spans="1:5" x14ac:dyDescent="0.2">
      <c r="A39" s="7" t="s">
        <v>44</v>
      </c>
      <c r="B39" s="24"/>
      <c r="C39" s="9">
        <f>LOOKUP($B$3,Prices!$B$2:$H$2,Prices!B28:H28)</f>
        <v>289</v>
      </c>
      <c r="D39" s="10">
        <f t="shared" si="4"/>
        <v>0</v>
      </c>
      <c r="E39" s="9">
        <f t="shared" si="5"/>
        <v>0</v>
      </c>
    </row>
    <row r="40" spans="1:5" x14ac:dyDescent="0.2">
      <c r="A40" s="7" t="s">
        <v>45</v>
      </c>
      <c r="B40" s="24"/>
      <c r="C40" s="9">
        <f>LOOKUP($B$3,Prices!$B$2:$H$2,Prices!B29:H29)</f>
        <v>249</v>
      </c>
      <c r="D40" s="10">
        <f t="shared" si="4"/>
        <v>0</v>
      </c>
      <c r="E40" s="9">
        <f t="shared" si="5"/>
        <v>0</v>
      </c>
    </row>
    <row r="41" spans="1:5" x14ac:dyDescent="0.2">
      <c r="A41" s="7" t="s">
        <v>68</v>
      </c>
      <c r="B41" s="24"/>
      <c r="C41" s="9">
        <f>LOOKUP($B$3,Prices!$B$2:$H$2,Prices!B30:H30)</f>
        <v>595</v>
      </c>
      <c r="D41" s="10">
        <f t="shared" si="4"/>
        <v>0</v>
      </c>
      <c r="E41" s="9">
        <f t="shared" si="5"/>
        <v>0</v>
      </c>
    </row>
    <row r="42" spans="1:5" x14ac:dyDescent="0.2">
      <c r="A42" s="7" t="s">
        <v>7</v>
      </c>
      <c r="B42" s="24"/>
      <c r="C42" s="9">
        <f>LOOKUP($B$3,Prices!$B$2:$H$2,Prices!B31:H31)</f>
        <v>1250</v>
      </c>
      <c r="D42" s="10">
        <f t="shared" si="4"/>
        <v>0</v>
      </c>
      <c r="E42" s="9">
        <f t="shared" si="5"/>
        <v>0</v>
      </c>
    </row>
    <row r="43" spans="1:5" x14ac:dyDescent="0.2">
      <c r="A43" s="7" t="s">
        <v>8</v>
      </c>
      <c r="B43" s="24"/>
      <c r="C43" s="9">
        <f>LOOKUP($B$3,Prices!$B$2:$H$2,Prices!B32:H32)</f>
        <v>3500</v>
      </c>
      <c r="D43" s="10">
        <f t="shared" si="4"/>
        <v>0</v>
      </c>
      <c r="E43" s="9">
        <f t="shared" si="5"/>
        <v>0</v>
      </c>
    </row>
    <row r="44" spans="1:5" x14ac:dyDescent="0.2">
      <c r="A44" s="7" t="s">
        <v>9</v>
      </c>
      <c r="B44" s="24"/>
      <c r="C44" s="9">
        <f>LOOKUP($B$3,Prices!$B$2:$H$2,Prices!B33:H33)</f>
        <v>6000</v>
      </c>
      <c r="D44" s="10">
        <f t="shared" si="4"/>
        <v>0</v>
      </c>
      <c r="E44" s="9">
        <f t="shared" si="5"/>
        <v>0</v>
      </c>
    </row>
    <row r="45" spans="1:5" x14ac:dyDescent="0.2">
      <c r="A45" s="7" t="s">
        <v>10</v>
      </c>
      <c r="B45" s="24"/>
      <c r="C45" s="9">
        <f>LOOKUP($B$3,Prices!$B$2:$H$2,Prices!B34:H34)</f>
        <v>9375</v>
      </c>
      <c r="D45" s="10">
        <f t="shared" si="4"/>
        <v>0</v>
      </c>
      <c r="E45" s="9">
        <f t="shared" si="5"/>
        <v>0</v>
      </c>
    </row>
    <row r="46" spans="1:5" x14ac:dyDescent="0.2">
      <c r="A46" s="7" t="s">
        <v>11</v>
      </c>
      <c r="B46" s="24"/>
      <c r="C46" s="9">
        <f>LOOKUP($B$3,Prices!$B$2:$H$2,Prices!B35:H35)</f>
        <v>12000</v>
      </c>
      <c r="D46" s="10">
        <f t="shared" si="4"/>
        <v>0</v>
      </c>
      <c r="E46" s="9">
        <f t="shared" si="5"/>
        <v>0</v>
      </c>
    </row>
    <row r="47" spans="1:5" x14ac:dyDescent="0.2">
      <c r="A47" s="7" t="s">
        <v>47</v>
      </c>
      <c r="B47" s="24"/>
      <c r="C47" s="9">
        <f>LOOKUP($B$3,Prices!$B$2:$H$2,Prices!B36:H36)</f>
        <v>500</v>
      </c>
      <c r="D47" s="10">
        <f t="shared" si="4"/>
        <v>0</v>
      </c>
      <c r="E47" s="9">
        <f t="shared" si="5"/>
        <v>0</v>
      </c>
    </row>
    <row r="48" spans="1:5" x14ac:dyDescent="0.2">
      <c r="A48" s="7" t="s">
        <v>48</v>
      </c>
      <c r="B48" s="24"/>
      <c r="C48" s="9">
        <f>LOOKUP($B$3,Prices!$B$2:$H$2,Prices!B37:H37)</f>
        <v>1400</v>
      </c>
      <c r="D48" s="10">
        <f t="shared" si="4"/>
        <v>0</v>
      </c>
      <c r="E48" s="9">
        <f t="shared" si="5"/>
        <v>0</v>
      </c>
    </row>
    <row r="49" spans="1:5" x14ac:dyDescent="0.2">
      <c r="A49" s="7" t="s">
        <v>49</v>
      </c>
      <c r="B49" s="24"/>
      <c r="C49" s="9">
        <f>LOOKUP($B$3,Prices!$B$2:$H$2,Prices!B38:H38)</f>
        <v>2400</v>
      </c>
      <c r="D49" s="10">
        <f t="shared" si="4"/>
        <v>0</v>
      </c>
      <c r="E49" s="9">
        <f t="shared" si="5"/>
        <v>0</v>
      </c>
    </row>
    <row r="50" spans="1:5" x14ac:dyDescent="0.2">
      <c r="A50" s="7" t="s">
        <v>50</v>
      </c>
      <c r="B50" s="24"/>
      <c r="C50" s="9">
        <f>LOOKUP($B$3,Prices!$B$2:$H$2,Prices!B39:H39)</f>
        <v>3750</v>
      </c>
      <c r="D50" s="10">
        <f t="shared" si="4"/>
        <v>0</v>
      </c>
      <c r="E50" s="9">
        <f t="shared" si="5"/>
        <v>0</v>
      </c>
    </row>
    <row r="51" spans="1:5" x14ac:dyDescent="0.2">
      <c r="A51" s="7" t="s">
        <v>51</v>
      </c>
      <c r="B51" s="24"/>
      <c r="C51" s="9">
        <f>LOOKUP($B$3,Prices!$B$2:$H$2,Prices!B40:H40)</f>
        <v>4800</v>
      </c>
      <c r="D51" s="10">
        <f t="shared" si="4"/>
        <v>0</v>
      </c>
      <c r="E51" s="9">
        <f t="shared" si="5"/>
        <v>0</v>
      </c>
    </row>
    <row r="52" spans="1:5" x14ac:dyDescent="0.2">
      <c r="A52" s="7" t="s">
        <v>12</v>
      </c>
      <c r="B52" s="24"/>
      <c r="C52" s="9">
        <f>LOOKUP($B$3,Prices!$B$2:$H$2,Prices!B41:H41)</f>
        <v>500</v>
      </c>
      <c r="D52" s="10">
        <f t="shared" si="4"/>
        <v>0</v>
      </c>
      <c r="E52" s="9">
        <f t="shared" si="5"/>
        <v>0</v>
      </c>
    </row>
    <row r="53" spans="1:5" x14ac:dyDescent="0.2">
      <c r="A53" s="7" t="s">
        <v>13</v>
      </c>
      <c r="B53" s="24"/>
      <c r="C53" s="9">
        <f>LOOKUP($B$3,Prices!$B$2:$H$2,Prices!B42:H42)</f>
        <v>1400</v>
      </c>
      <c r="D53" s="10">
        <f t="shared" si="4"/>
        <v>0</v>
      </c>
      <c r="E53" s="9">
        <f t="shared" si="5"/>
        <v>0</v>
      </c>
    </row>
    <row r="54" spans="1:5" x14ac:dyDescent="0.2">
      <c r="A54" s="7" t="s">
        <v>14</v>
      </c>
      <c r="B54" s="24"/>
      <c r="C54" s="9">
        <f>LOOKUP($B$3,Prices!$B$2:$H$2,Prices!B43:H43)</f>
        <v>2400</v>
      </c>
      <c r="D54" s="10">
        <f t="shared" si="4"/>
        <v>0</v>
      </c>
      <c r="E54" s="9">
        <f t="shared" si="5"/>
        <v>0</v>
      </c>
    </row>
    <row r="55" spans="1:5" x14ac:dyDescent="0.2">
      <c r="A55" s="7" t="s">
        <v>15</v>
      </c>
      <c r="B55" s="24"/>
      <c r="C55" s="9">
        <f>LOOKUP($B$3,Prices!$B$2:$H$2,Prices!B44:H44)</f>
        <v>3750</v>
      </c>
      <c r="D55" s="10">
        <f t="shared" si="4"/>
        <v>0</v>
      </c>
      <c r="E55" s="9">
        <f t="shared" si="5"/>
        <v>0</v>
      </c>
    </row>
    <row r="56" spans="1:5" x14ac:dyDescent="0.2">
      <c r="A56" s="7" t="s">
        <v>16</v>
      </c>
      <c r="B56" s="24"/>
      <c r="C56" s="9">
        <f>LOOKUP($B$3,Prices!$B$2:$H$2,Prices!B45:H45)</f>
        <v>4800</v>
      </c>
      <c r="D56" s="10">
        <f t="shared" si="4"/>
        <v>0</v>
      </c>
      <c r="E56" s="9">
        <f t="shared" si="5"/>
        <v>0</v>
      </c>
    </row>
    <row r="57" spans="1:5" x14ac:dyDescent="0.2">
      <c r="A57" s="7" t="s">
        <v>17</v>
      </c>
      <c r="B57" s="24"/>
      <c r="C57" s="9">
        <f>LOOKUP($B$3,Prices!$B$2:$H$2,Prices!B46:H46)</f>
        <v>43</v>
      </c>
      <c r="D57" s="10">
        <f t="shared" si="4"/>
        <v>0</v>
      </c>
      <c r="E57" s="9">
        <f t="shared" si="5"/>
        <v>0</v>
      </c>
    </row>
    <row r="58" spans="1:5" x14ac:dyDescent="0.2">
      <c r="A58" s="7" t="s">
        <v>46</v>
      </c>
      <c r="B58" s="24"/>
      <c r="C58" s="9">
        <f>LOOKUP($B$3,Prices!$B$2:$H$2,Prices!B47:H47)</f>
        <v>851</v>
      </c>
      <c r="D58" s="10">
        <f t="shared" si="4"/>
        <v>0</v>
      </c>
      <c r="E58" s="9">
        <f t="shared" si="5"/>
        <v>0</v>
      </c>
    </row>
    <row r="59" spans="1:5" ht="15" x14ac:dyDescent="0.25">
      <c r="A59" s="11" t="s">
        <v>70</v>
      </c>
      <c r="B59" s="8"/>
      <c r="C59" s="9"/>
      <c r="D59" s="10"/>
      <c r="E59" s="19">
        <f>SUM(E35:E58)</f>
        <v>0</v>
      </c>
    </row>
    <row r="60" spans="1:5" x14ac:dyDescent="0.2">
      <c r="A60" s="6"/>
      <c r="B60" s="14"/>
      <c r="C60" s="15"/>
      <c r="D60" s="20"/>
      <c r="E60" s="15"/>
    </row>
    <row r="61" spans="1:5" ht="15" x14ac:dyDescent="0.25">
      <c r="A61" s="11" t="s">
        <v>69</v>
      </c>
      <c r="B61" s="8"/>
      <c r="C61" s="9"/>
      <c r="D61" s="10"/>
      <c r="E61" s="19">
        <f>E31+E59</f>
        <v>0</v>
      </c>
    </row>
    <row r="63" spans="1:5" ht="51.75" customHeight="1" x14ac:dyDescent="0.2">
      <c r="A63" s="26" t="s">
        <v>72</v>
      </c>
      <c r="B63" s="27"/>
      <c r="C63" s="27"/>
      <c r="D63" s="27"/>
      <c r="E63" s="27"/>
    </row>
  </sheetData>
  <sheetProtection algorithmName="SHA-512" hashValue="bkPjf8k/zaZorXmOPj0+P+gBchSqCg76+JWWP6/jaJyDSrQMx91ep+4Oq2vzLVH3K2qLalH6yVEpb597ybIYtA==" saltValue="qwS0zd9/cIw38m5wdfw10g==" spinCount="100000" sheet="1" objects="1" scenarios="1" formatColumns="0"/>
  <mergeCells count="1">
    <mergeCell ref="A63:E63"/>
  </mergeCells>
  <dataValidations count="4">
    <dataValidation type="list" allowBlank="1" showInputMessage="1" showErrorMessage="1" sqref="B4" xr:uid="{00000000-0002-0000-0000-000000000000}">
      <formula1>Sales</formula1>
    </dataValidation>
    <dataValidation type="list" allowBlank="1" showInputMessage="1" showErrorMessage="1" sqref="B5" xr:uid="{00000000-0002-0000-0000-000001000000}">
      <formula1>Service</formula1>
    </dataValidation>
    <dataValidation type="list" allowBlank="1" showInputMessage="1" showErrorMessage="1" sqref="B6" xr:uid="{00000000-0002-0000-0000-000002000000}">
      <formula1>Marketing</formula1>
    </dataValidation>
    <dataValidation type="list" allowBlank="1" showInputMessage="1" showErrorMessage="1" sqref="B3" xr:uid="{00000000-0002-0000-0000-000003000000}">
      <formula1>Currency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D2" sqref="D2"/>
    </sheetView>
  </sheetViews>
  <sheetFormatPr defaultRowHeight="15" x14ac:dyDescent="0.25"/>
  <cols>
    <col min="2" max="3" width="12" bestFit="1" customWidth="1"/>
    <col min="4" max="4" width="10" bestFit="1" customWidth="1"/>
  </cols>
  <sheetData>
    <row r="2" spans="1:6" x14ac:dyDescent="0.25">
      <c r="B2" t="s">
        <v>0</v>
      </c>
      <c r="C2" t="s">
        <v>1</v>
      </c>
      <c r="D2" t="s">
        <v>2</v>
      </c>
      <c r="F2" t="s">
        <v>25</v>
      </c>
    </row>
    <row r="3" spans="1:6" x14ac:dyDescent="0.25">
      <c r="A3">
        <v>1</v>
      </c>
      <c r="B3" t="s">
        <v>3</v>
      </c>
      <c r="C3" t="s">
        <v>3</v>
      </c>
      <c r="D3" t="s">
        <v>6</v>
      </c>
      <c r="F3" t="s">
        <v>23</v>
      </c>
    </row>
    <row r="4" spans="1:6" x14ac:dyDescent="0.25">
      <c r="A4">
        <v>2</v>
      </c>
      <c r="B4" t="s">
        <v>31</v>
      </c>
      <c r="C4" t="s">
        <v>31</v>
      </c>
      <c r="D4" t="s">
        <v>5</v>
      </c>
      <c r="F4" t="s">
        <v>20</v>
      </c>
    </row>
    <row r="5" spans="1:6" x14ac:dyDescent="0.25">
      <c r="A5">
        <v>3</v>
      </c>
      <c r="B5" t="s">
        <v>4</v>
      </c>
      <c r="C5" t="s">
        <v>4</v>
      </c>
      <c r="F5" t="s">
        <v>21</v>
      </c>
    </row>
    <row r="6" spans="1:6" x14ac:dyDescent="0.25">
      <c r="F6" t="s">
        <v>22</v>
      </c>
    </row>
    <row r="7" spans="1:6" x14ac:dyDescent="0.25">
      <c r="F7" t="s">
        <v>18</v>
      </c>
    </row>
    <row r="8" spans="1:6" x14ac:dyDescent="0.25">
      <c r="F8" t="s">
        <v>19</v>
      </c>
    </row>
    <row r="9" spans="1:6" x14ac:dyDescent="0.25">
      <c r="F9" t="s">
        <v>24</v>
      </c>
    </row>
  </sheetData>
  <sheetProtection algorithmName="SHA-512" hashValue="ioKj0SiV6gMJdkiomv+tYItur+XgKgPdPQh1ZVGhoposVT9PC/R7LofDZbCfjlQw68QBE1cZ7PUV7av4+66/Gw==" saltValue="zhMAWVc4+eKTi3gZttH0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7"/>
  <sheetViews>
    <sheetView workbookViewId="0">
      <selection activeCell="H21" sqref="H21"/>
    </sheetView>
  </sheetViews>
  <sheetFormatPr defaultRowHeight="15" x14ac:dyDescent="0.25"/>
  <cols>
    <col min="1" max="1" width="44.140625" bestFit="1" customWidth="1"/>
    <col min="2" max="5" width="9.42578125" bestFit="1" customWidth="1"/>
    <col min="6" max="7" width="10.42578125" bestFit="1" customWidth="1"/>
    <col min="8" max="8" width="9.42578125" bestFit="1" customWidth="1"/>
    <col min="11" max="11" width="12" bestFit="1" customWidth="1"/>
    <col min="12" max="12" width="22.5703125" bestFit="1" customWidth="1"/>
    <col min="13" max="13" width="35.7109375" bestFit="1" customWidth="1"/>
    <col min="14" max="14" width="13.28515625" bestFit="1" customWidth="1"/>
    <col min="15" max="15" width="14" bestFit="1" customWidth="1"/>
  </cols>
  <sheetData>
    <row r="2" spans="1:15" x14ac:dyDescent="0.25">
      <c r="B2" s="2" t="s">
        <v>23</v>
      </c>
      <c r="C2" s="2" t="s">
        <v>20</v>
      </c>
      <c r="D2" s="2" t="s">
        <v>21</v>
      </c>
      <c r="E2" s="2" t="s">
        <v>22</v>
      </c>
      <c r="F2" s="2" t="s">
        <v>18</v>
      </c>
      <c r="G2" s="2" t="s">
        <v>19</v>
      </c>
      <c r="H2" s="2" t="s">
        <v>24</v>
      </c>
      <c r="I2" s="1" t="s">
        <v>33</v>
      </c>
      <c r="K2" s="2"/>
      <c r="L2" s="2"/>
      <c r="M2" s="2"/>
      <c r="N2" s="2"/>
      <c r="O2" s="2"/>
    </row>
    <row r="3" spans="1:15" x14ac:dyDescent="0.25">
      <c r="A3" t="s">
        <v>35</v>
      </c>
      <c r="B3" s="1">
        <v>59.81</v>
      </c>
      <c r="C3" s="1">
        <v>407</v>
      </c>
      <c r="D3" s="1">
        <v>55.8</v>
      </c>
      <c r="E3" s="1">
        <v>42.92</v>
      </c>
      <c r="F3" s="1">
        <v>500</v>
      </c>
      <c r="G3" s="1">
        <v>510</v>
      </c>
      <c r="H3" s="1">
        <v>61.8</v>
      </c>
      <c r="I3" t="str">
        <f>IF(Calculator!$B$4="Essentials","OK","NA")</f>
        <v>NA</v>
      </c>
    </row>
    <row r="4" spans="1:15" x14ac:dyDescent="0.25">
      <c r="A4" t="s">
        <v>36</v>
      </c>
      <c r="B4" s="1">
        <v>83.73</v>
      </c>
      <c r="C4" s="1">
        <v>569</v>
      </c>
      <c r="D4" s="1">
        <v>78.13</v>
      </c>
      <c r="E4" s="1">
        <v>60.09</v>
      </c>
      <c r="F4" s="1">
        <v>700</v>
      </c>
      <c r="G4" s="1">
        <v>714</v>
      </c>
      <c r="H4" s="1">
        <v>86.53</v>
      </c>
      <c r="I4" t="str">
        <f>IF(Calculator!$B$4="Premium","OK","NA")</f>
        <v>OK</v>
      </c>
    </row>
    <row r="5" spans="1:15" x14ac:dyDescent="0.25">
      <c r="A5" t="s">
        <v>37</v>
      </c>
      <c r="B5" s="1">
        <v>47.85</v>
      </c>
      <c r="C5" s="1">
        <v>325</v>
      </c>
      <c r="D5" s="1">
        <v>44.64</v>
      </c>
      <c r="E5" s="1">
        <v>34.33</v>
      </c>
      <c r="F5" s="1">
        <v>400</v>
      </c>
      <c r="G5" s="1">
        <v>408</v>
      </c>
      <c r="H5" s="1">
        <v>49.44</v>
      </c>
      <c r="I5" t="str">
        <f>IF(Calculator!$B$5="Essentials","OK","NA")</f>
        <v>NA</v>
      </c>
    </row>
    <row r="6" spans="1:15" x14ac:dyDescent="0.25">
      <c r="A6" t="s">
        <v>38</v>
      </c>
      <c r="B6" s="1">
        <v>77.75</v>
      </c>
      <c r="C6" s="1">
        <v>528</v>
      </c>
      <c r="D6" s="1">
        <v>72.540000000000006</v>
      </c>
      <c r="E6" s="1">
        <v>55.79</v>
      </c>
      <c r="F6" s="1">
        <v>650</v>
      </c>
      <c r="G6" s="1">
        <v>663</v>
      </c>
      <c r="H6" s="1">
        <v>80.349999999999994</v>
      </c>
      <c r="I6" t="str">
        <f>IF(Calculator!$B$5="Premium","OK","NA")</f>
        <v>OK</v>
      </c>
    </row>
    <row r="7" spans="1:15" x14ac:dyDescent="0.25">
      <c r="A7" t="s">
        <v>2</v>
      </c>
      <c r="B7" s="1">
        <v>59.81</v>
      </c>
      <c r="C7" s="1">
        <v>407</v>
      </c>
      <c r="D7" s="1">
        <v>55.8</v>
      </c>
      <c r="E7" s="1">
        <v>42.92</v>
      </c>
      <c r="F7" s="1">
        <v>500</v>
      </c>
      <c r="G7" s="1">
        <v>510</v>
      </c>
      <c r="H7" s="1">
        <v>61.8</v>
      </c>
      <c r="I7" t="str">
        <f>IF(Calculator!$B$6="Yes","OK","NA")</f>
        <v>OK</v>
      </c>
    </row>
    <row r="8" spans="1:15" x14ac:dyDescent="0.25">
      <c r="A8" t="s">
        <v>41</v>
      </c>
      <c r="B8" s="1">
        <v>239.23</v>
      </c>
      <c r="C8" s="1">
        <v>1626</v>
      </c>
      <c r="D8" s="1">
        <v>223.21</v>
      </c>
      <c r="E8" s="1">
        <v>171.67</v>
      </c>
      <c r="F8" s="1">
        <v>2000</v>
      </c>
      <c r="G8" s="1">
        <v>2041</v>
      </c>
      <c r="H8" s="1">
        <v>247.22</v>
      </c>
      <c r="I8" t="str">
        <f>IF(Calculator!$B$6="Yes","OK","NA")</f>
        <v>OK</v>
      </c>
    </row>
    <row r="9" spans="1:15" x14ac:dyDescent="0.25">
      <c r="A9" t="s">
        <v>55</v>
      </c>
      <c r="B9" s="1">
        <v>83.73</v>
      </c>
      <c r="C9" s="1">
        <v>569</v>
      </c>
      <c r="D9" s="1">
        <v>78.13</v>
      </c>
      <c r="E9" s="1">
        <v>60.09</v>
      </c>
      <c r="F9" s="1">
        <v>700</v>
      </c>
      <c r="G9" s="1">
        <v>714</v>
      </c>
      <c r="H9" s="1">
        <v>86.53</v>
      </c>
      <c r="I9" t="str">
        <f>IF(AND(Calculator!$B$4="Essentials",Calculator!$B$5="Essentials"),"OK","NA")</f>
        <v>NA</v>
      </c>
    </row>
    <row r="10" spans="1:15" x14ac:dyDescent="0.25">
      <c r="A10" t="s">
        <v>58</v>
      </c>
      <c r="B10" s="1">
        <v>107.66</v>
      </c>
      <c r="C10" s="1">
        <v>732</v>
      </c>
      <c r="D10" s="1">
        <v>100.45</v>
      </c>
      <c r="E10" s="1">
        <v>77.25</v>
      </c>
      <c r="F10" s="1">
        <v>900</v>
      </c>
      <c r="G10" s="1">
        <v>918</v>
      </c>
      <c r="H10" s="1">
        <v>111.25</v>
      </c>
      <c r="I10" t="str">
        <f>IF(AND(Calculator!$B$4="Essentials",Calculator!$B$5="Premium"),"OK","NA")</f>
        <v>NA</v>
      </c>
    </row>
    <row r="11" spans="1:15" x14ac:dyDescent="0.25">
      <c r="A11" t="s">
        <v>56</v>
      </c>
      <c r="B11" s="1">
        <v>89.71</v>
      </c>
      <c r="C11" s="1">
        <v>610</v>
      </c>
      <c r="D11" s="1">
        <v>83.71</v>
      </c>
      <c r="E11" s="1">
        <v>64.38</v>
      </c>
      <c r="F11" s="1">
        <v>750</v>
      </c>
      <c r="G11" s="1">
        <v>765</v>
      </c>
      <c r="H11" s="1">
        <v>92.71</v>
      </c>
      <c r="I11" t="str">
        <f>IF(AND(Calculator!$B$4="Essentials",Calculator!$B$6="Yes"),"OK","NA")</f>
        <v>NA</v>
      </c>
    </row>
    <row r="12" spans="1:15" x14ac:dyDescent="0.25">
      <c r="A12" t="s">
        <v>59</v>
      </c>
      <c r="B12" s="1">
        <v>104.07</v>
      </c>
      <c r="C12" s="1">
        <v>707</v>
      </c>
      <c r="D12" s="1">
        <v>97.1</v>
      </c>
      <c r="E12" s="1">
        <v>74.680000000000007</v>
      </c>
      <c r="F12" s="1">
        <v>870</v>
      </c>
      <c r="G12" s="1">
        <v>888</v>
      </c>
      <c r="H12" s="1">
        <v>107.54</v>
      </c>
      <c r="I12" t="str">
        <f>IF(AND(Calculator!$B$4="Essentials",Calculator!$B$5="Essentials",Calculator!$B$6="Yes"),"OK","NA")</f>
        <v>NA</v>
      </c>
    </row>
    <row r="13" spans="1:15" x14ac:dyDescent="0.25">
      <c r="A13" t="s">
        <v>60</v>
      </c>
      <c r="B13" s="1">
        <v>125.6</v>
      </c>
      <c r="C13" s="1">
        <v>854</v>
      </c>
      <c r="D13" s="1">
        <v>117.19</v>
      </c>
      <c r="E13" s="1">
        <v>90.13</v>
      </c>
      <c r="F13" s="1">
        <v>1050</v>
      </c>
      <c r="G13" s="1">
        <v>1071</v>
      </c>
      <c r="H13" s="1">
        <v>129.79</v>
      </c>
      <c r="I13" t="str">
        <f>IF(AND(Calculator!$B$4="Essentials",Calculator!$B$5="Premium",Calculator!$B$6="Yes"),"OK","NA")</f>
        <v>NA</v>
      </c>
    </row>
    <row r="14" spans="1:15" x14ac:dyDescent="0.25">
      <c r="A14" t="s">
        <v>61</v>
      </c>
      <c r="B14" s="1">
        <v>113.64</v>
      </c>
      <c r="C14" s="1">
        <v>772</v>
      </c>
      <c r="D14" s="1">
        <v>106.03</v>
      </c>
      <c r="E14" s="1">
        <v>81.55</v>
      </c>
      <c r="F14" s="1">
        <v>950</v>
      </c>
      <c r="G14" s="1">
        <v>969</v>
      </c>
      <c r="H14" s="1">
        <v>117.43</v>
      </c>
      <c r="I14" t="str">
        <f>IF(AND(Calculator!$B$4="Premium",Calculator!$B$6="Yes"),"OK","NA")</f>
        <v>OK</v>
      </c>
    </row>
    <row r="15" spans="1:15" x14ac:dyDescent="0.25">
      <c r="A15" t="s">
        <v>62</v>
      </c>
      <c r="B15" s="1">
        <v>122.61</v>
      </c>
      <c r="C15" s="1">
        <v>833</v>
      </c>
      <c r="D15" s="1">
        <v>114.4</v>
      </c>
      <c r="E15" s="1">
        <v>87.98</v>
      </c>
      <c r="F15" s="1">
        <v>1025</v>
      </c>
      <c r="G15" s="1">
        <v>1046</v>
      </c>
      <c r="H15" s="1">
        <v>126.7</v>
      </c>
      <c r="I15" t="str">
        <f>IF(AND(Calculator!$B$4="Premium",Calculator!$B$5="Premium"),"OK","NA")</f>
        <v>OK</v>
      </c>
    </row>
    <row r="16" spans="1:15" x14ac:dyDescent="0.25">
      <c r="A16" t="s">
        <v>63</v>
      </c>
      <c r="B16" s="1">
        <v>140.55000000000001</v>
      </c>
      <c r="C16" s="1">
        <v>955</v>
      </c>
      <c r="D16" s="1">
        <v>131.13999999999999</v>
      </c>
      <c r="E16" s="1">
        <v>100.86</v>
      </c>
      <c r="F16" s="1">
        <v>1175</v>
      </c>
      <c r="G16" s="1">
        <v>1199</v>
      </c>
      <c r="H16" s="1">
        <v>145.24</v>
      </c>
      <c r="I16" t="str">
        <f>IF(AND(Calculator!$B$4="Premium",Calculator!$B$5="Premium",Calculator!$B$6="Yes"),"OK","NA")</f>
        <v>OK</v>
      </c>
    </row>
    <row r="17" spans="1:9" x14ac:dyDescent="0.25">
      <c r="A17" t="s">
        <v>64</v>
      </c>
      <c r="B17" s="1">
        <v>107.66</v>
      </c>
      <c r="C17" s="1">
        <v>732</v>
      </c>
      <c r="D17" s="1">
        <v>100.45</v>
      </c>
      <c r="E17" s="1">
        <v>77.25</v>
      </c>
      <c r="F17" s="1">
        <v>900</v>
      </c>
      <c r="G17" s="1">
        <v>918</v>
      </c>
      <c r="H17" s="1">
        <v>111.25</v>
      </c>
      <c r="I17" t="str">
        <f>IF(AND(Calculator!$B$4="Premium",Calculator!$B$5="Essentials"),"OK","NA")</f>
        <v>NA</v>
      </c>
    </row>
    <row r="18" spans="1:9" x14ac:dyDescent="0.25">
      <c r="A18" t="s">
        <v>65</v>
      </c>
      <c r="B18" s="1">
        <v>127.99</v>
      </c>
      <c r="C18" s="1">
        <v>870</v>
      </c>
      <c r="D18" s="1">
        <v>119.42</v>
      </c>
      <c r="E18" s="1">
        <v>91.85</v>
      </c>
      <c r="F18" s="1">
        <v>1070</v>
      </c>
      <c r="G18" s="1">
        <v>1092</v>
      </c>
      <c r="H18" s="1">
        <v>132.26</v>
      </c>
      <c r="I18" t="str">
        <f>IF(AND(Calculator!$B$4="Premium",Calculator!$B$5="Essentials",Calculator!$B$6="Yes"),"OK","NA")</f>
        <v>NA</v>
      </c>
    </row>
    <row r="19" spans="1:9" x14ac:dyDescent="0.25">
      <c r="A19" t="s">
        <v>57</v>
      </c>
      <c r="B19" s="1">
        <v>83.73</v>
      </c>
      <c r="C19" s="1">
        <v>569</v>
      </c>
      <c r="D19" s="1">
        <v>78.13</v>
      </c>
      <c r="E19" s="1">
        <v>60.09</v>
      </c>
      <c r="F19" s="1">
        <v>700</v>
      </c>
      <c r="G19" s="1">
        <v>714</v>
      </c>
      <c r="H19" s="1">
        <v>86.53</v>
      </c>
      <c r="I19" t="str">
        <f>IF(AND(Calculator!$B$5="Essentials",Calculator!$B$6="Yes"),"OK","NA")</f>
        <v>NA</v>
      </c>
    </row>
    <row r="20" spans="1:9" x14ac:dyDescent="0.25">
      <c r="A20" t="s">
        <v>66</v>
      </c>
      <c r="B20" s="1">
        <v>107.66</v>
      </c>
      <c r="C20" s="1">
        <v>732</v>
      </c>
      <c r="D20" s="1">
        <v>100.45</v>
      </c>
      <c r="E20" s="1">
        <v>77.25</v>
      </c>
      <c r="F20" s="1">
        <v>900</v>
      </c>
      <c r="G20" s="1">
        <v>918</v>
      </c>
      <c r="H20" s="1">
        <v>111.25</v>
      </c>
      <c r="I20" t="str">
        <f>IF(AND(Calculator!$B$5="Premium",Calculator!$B$6="Yes"),"OK","NA")</f>
        <v>OK</v>
      </c>
    </row>
    <row r="22" spans="1:9" x14ac:dyDescent="0.25">
      <c r="B22" s="1"/>
      <c r="C22" s="1"/>
      <c r="D22" s="1"/>
      <c r="E22" s="1"/>
      <c r="F22" s="1"/>
      <c r="G22" s="1"/>
      <c r="H22" s="1"/>
    </row>
    <row r="23" spans="1:9" x14ac:dyDescent="0.25">
      <c r="B23" s="1"/>
      <c r="C23" s="1"/>
      <c r="D23" s="1"/>
      <c r="E23" s="1"/>
      <c r="F23" s="1"/>
      <c r="G23" s="1"/>
      <c r="H23" s="1"/>
    </row>
    <row r="24" spans="1:9" x14ac:dyDescent="0.25">
      <c r="A24" t="s">
        <v>39</v>
      </c>
      <c r="B24" s="1">
        <v>73.989999999999995</v>
      </c>
      <c r="C24" s="1">
        <v>539</v>
      </c>
      <c r="D24" s="1">
        <v>69.77</v>
      </c>
      <c r="E24" s="1">
        <v>54.95</v>
      </c>
      <c r="F24" s="1">
        <v>638</v>
      </c>
      <c r="G24" s="1">
        <v>648</v>
      </c>
      <c r="H24" s="1">
        <v>77.180000000000007</v>
      </c>
    </row>
    <row r="25" spans="1:9" x14ac:dyDescent="0.25">
      <c r="A25" t="s">
        <v>40</v>
      </c>
      <c r="B25" s="1">
        <v>73.989999999999995</v>
      </c>
      <c r="C25" s="1">
        <v>539</v>
      </c>
      <c r="D25" s="1">
        <v>69.77</v>
      </c>
      <c r="E25" s="1">
        <v>54.95</v>
      </c>
      <c r="F25" s="1">
        <v>638</v>
      </c>
      <c r="G25" s="1">
        <v>648</v>
      </c>
      <c r="H25" s="1">
        <v>77.180000000000007</v>
      </c>
    </row>
    <row r="26" spans="1:9" x14ac:dyDescent="0.25">
      <c r="A26" t="s">
        <v>42</v>
      </c>
      <c r="B26" s="1">
        <v>73.989999999999995</v>
      </c>
      <c r="C26" s="1">
        <v>539</v>
      </c>
      <c r="D26" s="1">
        <v>69.77</v>
      </c>
      <c r="E26" s="1">
        <v>54.95</v>
      </c>
      <c r="F26" s="1">
        <v>638</v>
      </c>
      <c r="G26" s="1">
        <v>648</v>
      </c>
      <c r="H26" s="1">
        <v>77.180000000000007</v>
      </c>
    </row>
    <row r="27" spans="1:9" x14ac:dyDescent="0.25">
      <c r="A27" t="s">
        <v>43</v>
      </c>
      <c r="B27" s="1">
        <v>71.17</v>
      </c>
      <c r="C27" s="1">
        <v>484</v>
      </c>
      <c r="D27" s="1">
        <v>66.41</v>
      </c>
      <c r="E27" s="1">
        <v>51.07</v>
      </c>
      <c r="F27" s="1">
        <v>595</v>
      </c>
      <c r="G27" s="1">
        <v>607</v>
      </c>
      <c r="H27" s="1">
        <v>73.55</v>
      </c>
    </row>
    <row r="28" spans="1:9" x14ac:dyDescent="0.25">
      <c r="A28" t="s">
        <v>44</v>
      </c>
      <c r="B28" s="1">
        <v>34.57</v>
      </c>
      <c r="C28" s="1">
        <v>235</v>
      </c>
      <c r="D28" s="1">
        <v>32.25</v>
      </c>
      <c r="E28" s="1">
        <v>24.81</v>
      </c>
      <c r="F28" s="1">
        <v>289</v>
      </c>
      <c r="G28" s="1">
        <v>295</v>
      </c>
      <c r="H28" s="1">
        <v>35.72</v>
      </c>
    </row>
    <row r="29" spans="1:9" x14ac:dyDescent="0.25">
      <c r="A29" t="s">
        <v>45</v>
      </c>
      <c r="B29" s="1">
        <v>29.78</v>
      </c>
      <c r="C29" s="1">
        <v>202</v>
      </c>
      <c r="D29" s="1">
        <v>27.79</v>
      </c>
      <c r="E29" s="1">
        <v>21.37</v>
      </c>
      <c r="F29" s="1">
        <v>249</v>
      </c>
      <c r="G29" s="1">
        <v>254</v>
      </c>
      <c r="H29" s="1">
        <v>30.78</v>
      </c>
    </row>
    <row r="30" spans="1:9" x14ac:dyDescent="0.25">
      <c r="A30" t="s">
        <v>68</v>
      </c>
      <c r="B30" s="1">
        <v>71.17</v>
      </c>
      <c r="C30" s="1">
        <v>484</v>
      </c>
      <c r="D30" s="1">
        <v>66.41</v>
      </c>
      <c r="E30" s="1">
        <v>51.07</v>
      </c>
      <c r="F30" s="1">
        <v>595</v>
      </c>
      <c r="G30" s="1">
        <v>607</v>
      </c>
      <c r="H30" s="1">
        <v>73.55</v>
      </c>
    </row>
    <row r="31" spans="1:9" x14ac:dyDescent="0.25">
      <c r="A31" t="s">
        <v>7</v>
      </c>
      <c r="B31" s="1">
        <v>149.52000000000001</v>
      </c>
      <c r="C31" s="1">
        <v>1016</v>
      </c>
      <c r="D31" s="1">
        <v>139.51</v>
      </c>
      <c r="E31" s="1">
        <v>107.3</v>
      </c>
      <c r="F31" s="1">
        <v>1250</v>
      </c>
      <c r="G31" s="1">
        <v>1276</v>
      </c>
      <c r="H31" s="1">
        <v>154.51</v>
      </c>
    </row>
    <row r="32" spans="1:9" x14ac:dyDescent="0.25">
      <c r="A32" t="s">
        <v>8</v>
      </c>
      <c r="B32" s="1">
        <v>418.66</v>
      </c>
      <c r="C32" s="1">
        <v>2846</v>
      </c>
      <c r="D32" s="1">
        <v>390.63</v>
      </c>
      <c r="E32" s="1">
        <v>300.43</v>
      </c>
      <c r="F32" s="1">
        <v>3500</v>
      </c>
      <c r="G32" s="1">
        <v>3571</v>
      </c>
      <c r="H32" s="1">
        <v>432.63</v>
      </c>
    </row>
    <row r="33" spans="1:8" x14ac:dyDescent="0.25">
      <c r="A33" t="s">
        <v>9</v>
      </c>
      <c r="B33" s="1">
        <v>717.7</v>
      </c>
      <c r="C33" s="1">
        <v>4878</v>
      </c>
      <c r="D33" s="1">
        <v>669.64</v>
      </c>
      <c r="E33" s="1">
        <v>515.02</v>
      </c>
      <c r="F33" s="1">
        <v>6000</v>
      </c>
      <c r="G33" s="1">
        <v>6122</v>
      </c>
      <c r="H33" s="1">
        <v>741.66</v>
      </c>
    </row>
    <row r="34" spans="1:8" x14ac:dyDescent="0.25">
      <c r="A34" t="s">
        <v>10</v>
      </c>
      <c r="B34" s="1">
        <v>1121.4100000000001</v>
      </c>
      <c r="C34" s="1">
        <v>7622</v>
      </c>
      <c r="D34" s="1">
        <v>1046.32</v>
      </c>
      <c r="E34" s="1">
        <v>804.72</v>
      </c>
      <c r="F34" s="1">
        <v>9375</v>
      </c>
      <c r="G34" s="1">
        <v>9566</v>
      </c>
      <c r="H34" s="1">
        <v>1158.8399999999999</v>
      </c>
    </row>
    <row r="35" spans="1:8" x14ac:dyDescent="0.25">
      <c r="A35" t="s">
        <v>11</v>
      </c>
      <c r="B35" s="1">
        <v>1435.41</v>
      </c>
      <c r="C35" s="1">
        <v>9756</v>
      </c>
      <c r="D35" s="1">
        <v>1339.29</v>
      </c>
      <c r="E35" s="1">
        <v>1030.04</v>
      </c>
      <c r="F35" s="1">
        <v>12000</v>
      </c>
      <c r="G35" s="1">
        <v>12245</v>
      </c>
      <c r="H35" s="1">
        <v>1483.31</v>
      </c>
    </row>
    <row r="36" spans="1:8" x14ac:dyDescent="0.25">
      <c r="A36" t="s">
        <v>47</v>
      </c>
      <c r="B36" s="1">
        <v>59.81</v>
      </c>
      <c r="C36" s="1">
        <v>407</v>
      </c>
      <c r="D36" s="1">
        <v>55.8</v>
      </c>
      <c r="E36" s="1">
        <v>42.92</v>
      </c>
      <c r="F36" s="1">
        <v>500</v>
      </c>
      <c r="G36" s="1">
        <v>510</v>
      </c>
      <c r="H36" s="1">
        <v>61.8</v>
      </c>
    </row>
    <row r="37" spans="1:8" x14ac:dyDescent="0.25">
      <c r="A37" t="s">
        <v>48</v>
      </c>
      <c r="B37" s="1">
        <v>167.46</v>
      </c>
      <c r="C37" s="1">
        <v>1138</v>
      </c>
      <c r="D37" s="1">
        <v>156.25</v>
      </c>
      <c r="E37" s="1">
        <v>120.17</v>
      </c>
      <c r="F37" s="1">
        <v>1400</v>
      </c>
      <c r="G37" s="1">
        <v>1429</v>
      </c>
      <c r="H37" s="1">
        <v>173.05</v>
      </c>
    </row>
    <row r="38" spans="1:8" x14ac:dyDescent="0.25">
      <c r="A38" t="s">
        <v>49</v>
      </c>
      <c r="B38" s="1">
        <v>287.08</v>
      </c>
      <c r="C38" s="1">
        <v>1951</v>
      </c>
      <c r="D38" s="1">
        <v>267.86</v>
      </c>
      <c r="E38" s="1">
        <v>206.01</v>
      </c>
      <c r="F38" s="1">
        <v>2400</v>
      </c>
      <c r="G38" s="1">
        <v>2449</v>
      </c>
      <c r="H38" s="1">
        <v>296.66000000000003</v>
      </c>
    </row>
    <row r="39" spans="1:8" x14ac:dyDescent="0.25">
      <c r="A39" t="s">
        <v>50</v>
      </c>
      <c r="B39" s="1">
        <v>448.56</v>
      </c>
      <c r="C39" s="1">
        <v>3049</v>
      </c>
      <c r="D39" s="1">
        <v>418.53</v>
      </c>
      <c r="E39" s="1">
        <v>321.89</v>
      </c>
      <c r="F39" s="1">
        <v>3750</v>
      </c>
      <c r="G39" s="1">
        <v>3827</v>
      </c>
      <c r="H39" s="1">
        <v>463.54</v>
      </c>
    </row>
    <row r="40" spans="1:8" x14ac:dyDescent="0.25">
      <c r="A40" t="s">
        <v>51</v>
      </c>
      <c r="B40" s="1">
        <v>574.16</v>
      </c>
      <c r="C40" s="1">
        <v>3902</v>
      </c>
      <c r="D40" s="1">
        <v>535.71</v>
      </c>
      <c r="E40" s="1">
        <v>412.02</v>
      </c>
      <c r="F40" s="1">
        <v>4800</v>
      </c>
      <c r="G40" s="1">
        <v>4898</v>
      </c>
      <c r="H40" s="1">
        <v>593.33000000000004</v>
      </c>
    </row>
    <row r="41" spans="1:8" x14ac:dyDescent="0.25">
      <c r="A41" t="s">
        <v>12</v>
      </c>
      <c r="B41" s="1">
        <v>59.81</v>
      </c>
      <c r="C41" s="1">
        <v>407</v>
      </c>
      <c r="D41" s="1">
        <v>55.8</v>
      </c>
      <c r="E41" s="1">
        <v>42.92</v>
      </c>
      <c r="F41" s="1">
        <v>500</v>
      </c>
      <c r="G41" s="1">
        <v>510</v>
      </c>
      <c r="H41" s="1">
        <v>61.8</v>
      </c>
    </row>
    <row r="42" spans="1:8" x14ac:dyDescent="0.25">
      <c r="A42" t="s">
        <v>13</v>
      </c>
      <c r="B42" s="1">
        <v>167.46</v>
      </c>
      <c r="C42" s="1">
        <v>1138</v>
      </c>
      <c r="D42" s="1">
        <v>156.25</v>
      </c>
      <c r="E42" s="1">
        <v>120.17</v>
      </c>
      <c r="F42" s="1">
        <v>1400</v>
      </c>
      <c r="G42" s="1">
        <v>1429</v>
      </c>
      <c r="H42" s="1">
        <v>173.05</v>
      </c>
    </row>
    <row r="43" spans="1:8" x14ac:dyDescent="0.25">
      <c r="A43" t="s">
        <v>14</v>
      </c>
      <c r="B43" s="1">
        <v>287.08</v>
      </c>
      <c r="C43" s="1">
        <v>1951</v>
      </c>
      <c r="D43" s="1">
        <v>267.86</v>
      </c>
      <c r="E43" s="1">
        <v>206.01</v>
      </c>
      <c r="F43" s="1">
        <v>2400</v>
      </c>
      <c r="G43" s="1">
        <v>2449</v>
      </c>
      <c r="H43" s="1">
        <v>296.66000000000003</v>
      </c>
    </row>
    <row r="44" spans="1:8" x14ac:dyDescent="0.25">
      <c r="A44" t="s">
        <v>15</v>
      </c>
      <c r="B44" s="1">
        <v>448.56</v>
      </c>
      <c r="C44" s="1">
        <v>3049</v>
      </c>
      <c r="D44" s="1">
        <v>418.53</v>
      </c>
      <c r="E44" s="1">
        <v>321.89</v>
      </c>
      <c r="F44" s="1">
        <v>3750</v>
      </c>
      <c r="G44" s="1">
        <v>3827</v>
      </c>
      <c r="H44" s="1">
        <v>463.54</v>
      </c>
    </row>
    <row r="45" spans="1:8" x14ac:dyDescent="0.25">
      <c r="A45" t="s">
        <v>16</v>
      </c>
      <c r="B45" s="1">
        <v>574.16</v>
      </c>
      <c r="C45" s="1">
        <v>3902</v>
      </c>
      <c r="D45" s="1">
        <v>535.71</v>
      </c>
      <c r="E45" s="1">
        <v>412.02</v>
      </c>
      <c r="F45" s="1">
        <v>4800</v>
      </c>
      <c r="G45" s="1">
        <v>4898</v>
      </c>
      <c r="H45" s="1">
        <v>593.33000000000004</v>
      </c>
    </row>
    <row r="46" spans="1:8" x14ac:dyDescent="0.25">
      <c r="A46" t="s">
        <v>17</v>
      </c>
      <c r="B46" s="1">
        <v>5.14</v>
      </c>
      <c r="C46" s="1">
        <v>35</v>
      </c>
      <c r="D46" s="1">
        <v>4.8</v>
      </c>
      <c r="E46" s="1">
        <v>3.69</v>
      </c>
      <c r="F46" s="1">
        <v>43</v>
      </c>
      <c r="G46" s="1">
        <v>44</v>
      </c>
      <c r="H46" s="1">
        <v>5.32</v>
      </c>
    </row>
    <row r="47" spans="1:8" x14ac:dyDescent="0.25">
      <c r="A47" t="s">
        <v>46</v>
      </c>
      <c r="B47" s="1">
        <v>101.79</v>
      </c>
      <c r="C47" s="1">
        <v>692</v>
      </c>
      <c r="D47" s="1">
        <v>95</v>
      </c>
      <c r="E47" s="1">
        <v>73.05</v>
      </c>
      <c r="F47" s="1">
        <v>851</v>
      </c>
      <c r="G47" s="1">
        <v>868</v>
      </c>
      <c r="H47" s="1">
        <v>105.19</v>
      </c>
    </row>
  </sheetData>
  <sheetProtection algorithmName="SHA-512" hashValue="YGbUvib17IzdO0dHHxGdBY2w1reJrZtq9TdBvpdtqxTUUcNy4YcxhGQeVEJBVCArhmhSqvNwjrK/37dgCA0qtQ==" saltValue="Rs/AIA4sCRyxHPpBYuREJ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55D2C64548F24AB915C89519EA3FE7" ma:contentTypeVersion="14" ma:contentTypeDescription="Opprett et nytt dokument." ma:contentTypeScope="" ma:versionID="3b1e41dcb5a13f93bf617f0498737cc2">
  <xsd:schema xmlns:xsd="http://www.w3.org/2001/XMLSchema" xmlns:xs="http://www.w3.org/2001/XMLSchema" xmlns:p="http://schemas.microsoft.com/office/2006/metadata/properties" xmlns:ns2="f1a1f531-661f-433a-b5ec-e7d9245dcde3" xmlns:ns3="3b75e6a8-7114-4008-bcfa-64b153f4bae5" targetNamespace="http://schemas.microsoft.com/office/2006/metadata/properties" ma:root="true" ma:fieldsID="3e3dd6a438b66d27a539513cbdaba744" ns2:_="" ns3:_="">
    <xsd:import namespace="f1a1f531-661f-433a-b5ec-e7d9245dcde3"/>
    <xsd:import namespace="3b75e6a8-7114-4008-bcfa-64b153f4b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1f531-661f-433a-b5ec-e7d9245d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Godkjenningsstatus" ma:internalName="_x0024_Resources_x003a_core_x002c_Signoff_Status_x003b_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5e6a8-7114-4008-bcfa-64b153f4bae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1a1f531-661f-433a-b5ec-e7d9245dcde3" xsi:nil="true"/>
  </documentManagement>
</p:properties>
</file>

<file path=customXml/itemProps1.xml><?xml version="1.0" encoding="utf-8"?>
<ds:datastoreItem xmlns:ds="http://schemas.openxmlformats.org/officeDocument/2006/customXml" ds:itemID="{EF3831F6-AB6C-48C5-8A90-92C74277025E}"/>
</file>

<file path=customXml/itemProps2.xml><?xml version="1.0" encoding="utf-8"?>
<ds:datastoreItem xmlns:ds="http://schemas.openxmlformats.org/officeDocument/2006/customXml" ds:itemID="{8FBAC8B3-495E-409F-9842-E7872063DEB3}"/>
</file>

<file path=customXml/itemProps3.xml><?xml version="1.0" encoding="utf-8"?>
<ds:datastoreItem xmlns:ds="http://schemas.openxmlformats.org/officeDocument/2006/customXml" ds:itemID="{E459A62F-F178-448D-97DB-58E8B8314B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Calculator</vt:lpstr>
      <vt:lpstr>Lists</vt:lpstr>
      <vt:lpstr>Prices</vt:lpstr>
      <vt:lpstr>Currency</vt:lpstr>
      <vt:lpstr>Marketing</vt:lpstr>
      <vt:lpstr>Sales</vt:lpstr>
      <vt:lpstr>Service</vt:lpstr>
    </vt:vector>
  </TitlesOfParts>
  <Company>SuperOffice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Jørund Sando</dc:creator>
  <cp:lastModifiedBy>Cathrine Mula Davis</cp:lastModifiedBy>
  <dcterms:created xsi:type="dcterms:W3CDTF">2021-08-24T13:16:07Z</dcterms:created>
  <dcterms:modified xsi:type="dcterms:W3CDTF">2021-09-28T15:46:18Z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0x0101007D55D2C64548F24AB915C89519EA3FE7</vt:lpwstr>
  </property>
</Properties>
</file>